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使い方" sheetId="1" state="visible" r:id="rId1"/>
    <sheet name="月次資金繰り表" sheetId="2" state="visible" r:id="rId2"/>
    <sheet name="日繰り表" sheetId="3" state="visible" r:id="rId3"/>
    <sheet name="記入例_月次" sheetId="4" state="visible" r:id="rId4"/>
    <sheet name="記入例_日繰り（使わない場合）" sheetId="5" state="visible" r:id="rId5"/>
    <sheet name="記入例_日繰り（使う場合）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yyyy/m/d"/>
    <numFmt numFmtId="166" formatCode="#,##0;[Red]-#,##0"/>
    <numFmt numFmtId="167" formatCode="yyyy&quot;年&quot;m&quot;月&quot;"/>
    <numFmt numFmtId="168" formatCode="m/d"/>
  </numFmts>
  <fonts count="10">
    <font>
      <name val="Calibri"/>
      <family val="2"/>
      <color theme="1"/>
      <sz val="11"/>
      <scheme val="minor"/>
    </font>
    <font>
      <name val="游ゴシック"/>
      <b val="1"/>
      <color rgb="00173447"/>
      <sz val="13"/>
    </font>
    <font>
      <name val="游ゴシック"/>
      <color rgb="001A1A1A"/>
      <sz val="11"/>
    </font>
    <font>
      <name val="游ゴシック"/>
      <b val="1"/>
      <color rgb="00173447"/>
      <sz val="11"/>
    </font>
    <font>
      <name val="游ゴシック"/>
      <b val="1"/>
      <color rgb="00173447"/>
      <sz val="15"/>
    </font>
    <font>
      <name val="游ゴシック"/>
      <color rgb="004B5E6C"/>
      <sz val="10"/>
    </font>
    <font>
      <name val="游ゴシック"/>
      <color rgb="00173447"/>
      <sz val="11"/>
    </font>
    <font>
      <name val="游ゴシック"/>
      <b val="1"/>
      <color rgb="000F766E"/>
      <sz val="11"/>
    </font>
    <font>
      <name val="游ゴシック"/>
      <b val="1"/>
      <color rgb="00B42318"/>
      <sz val="11"/>
    </font>
    <font>
      <name val="游ゴシック"/>
      <color rgb="000F766E"/>
      <sz val="10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E6F2F0"/>
      </patternFill>
    </fill>
    <fill>
      <patternFill patternType="solid">
        <fgColor rgb="00F1F5F9"/>
      </patternFill>
    </fill>
    <fill>
      <patternFill patternType="solid">
        <fgColor rgb="00EEF7F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65" fontId="0" fillId="2" borderId="0" pivotButton="0" quotePrefix="0" xfId="0"/>
    <xf numFmtId="0" fontId="5" fillId="0" borderId="0" pivotButton="0" quotePrefix="0" xfId="0"/>
    <xf numFmtId="166" fontId="0" fillId="2" borderId="0" pivotButton="0" quotePrefix="0" xfId="0"/>
    <xf numFmtId="0" fontId="3" fillId="3" borderId="1" applyAlignment="1" pivotButton="0" quotePrefix="0" xfId="0">
      <alignment horizontal="center"/>
    </xf>
    <xf numFmtId="167" fontId="3" fillId="3" borderId="1" applyAlignment="1" pivotButton="0" quotePrefix="0" xfId="0">
      <alignment horizontal="center"/>
    </xf>
    <xf numFmtId="0" fontId="3" fillId="0" borderId="1" pivotButton="0" quotePrefix="0" xfId="0"/>
    <xf numFmtId="166" fontId="0" fillId="2" borderId="1" pivotButton="0" quotePrefix="0" xfId="0"/>
    <xf numFmtId="166" fontId="0" fillId="0" borderId="1" pivotButton="0" quotePrefix="0" xfId="0"/>
    <xf numFmtId="0" fontId="0" fillId="0" borderId="1" pivotButton="0" quotePrefix="0" xfId="0"/>
    <xf numFmtId="0" fontId="7" fillId="4" borderId="1" pivotButton="0" quotePrefix="0" xfId="0"/>
    <xf numFmtId="0" fontId="0" fillId="4" borderId="1" pivotButton="0" quotePrefix="0" xfId="0"/>
    <xf numFmtId="0" fontId="6" fillId="0" borderId="1" pivotButton="0" quotePrefix="0" xfId="0"/>
    <xf numFmtId="166" fontId="3" fillId="0" borderId="1" pivotButton="0" quotePrefix="0" xfId="0"/>
    <xf numFmtId="166" fontId="0" fillId="5" borderId="1" pivotButton="0" quotePrefix="0" xfId="0"/>
    <xf numFmtId="166" fontId="3" fillId="5" borderId="1" pivotButton="0" quotePrefix="0" xfId="0"/>
    <xf numFmtId="166" fontId="0" fillId="0" borderId="1" applyAlignment="1" pivotButton="0" quotePrefix="0" xfId="0">
      <alignment horizontal="center"/>
    </xf>
    <xf numFmtId="168" fontId="0" fillId="0" borderId="1" pivotButton="0" quotePrefix="0" xfId="0"/>
    <xf numFmtId="0" fontId="0" fillId="2" borderId="1" pivotButton="0" quotePrefix="0" xfId="0"/>
    <xf numFmtId="0" fontId="0" fillId="0" borderId="1" applyAlignment="1" pivotButton="0" quotePrefix="0" xfId="0">
      <alignment horizontal="center"/>
    </xf>
    <xf numFmtId="166" fontId="3" fillId="0" borderId="0" pivotButton="0" quotePrefix="0" xfId="0"/>
    <xf numFmtId="166" fontId="8" fillId="0" borderId="0" pivotButton="0" quotePrefix="0" xfId="0"/>
    <xf numFmtId="166" fontId="0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資金繰り表テンプレート（月次・日繰り）｜事業資金マネー・ラボ</t>
        </is>
      </c>
    </row>
    <row r="2">
      <c r="A2" s="2" t="inlineStr"/>
    </row>
    <row r="3">
      <c r="A3" s="3" t="inlineStr">
        <is>
          <t>■ このファイルでできること</t>
        </is>
      </c>
    </row>
    <row r="4">
      <c r="A4" s="2" t="inlineStr">
        <is>
          <t>・12か月の「月次資金繰り表」と、1か月の「日繰り表」を自動計算で作れます</t>
        </is>
      </c>
    </row>
    <row r="5">
      <c r="A5" s="2" t="inlineStr">
        <is>
          <t>・月末・その日の残高が、決めた最低残高を下回ると赤く表示されます</t>
        </is>
      </c>
    </row>
    <row r="6">
      <c r="A6" s="2" t="inlineStr">
        <is>
          <t>・記入例（個人事業主・月の売上60万円・入金は翌月末）が入っています</t>
        </is>
      </c>
    </row>
    <row r="7">
      <c r="A7" s="2" t="inlineStr"/>
    </row>
    <row r="8">
      <c r="A8" s="3" t="inlineStr">
        <is>
          <t>■ 使い方（5ステップ）</t>
        </is>
      </c>
    </row>
    <row r="9">
      <c r="A9" s="2" t="inlineStr">
        <is>
          <t>1．「月次資金繰り表」の黄色いセルに、開始月と最低限残しておきたい残高を入れる</t>
        </is>
      </c>
    </row>
    <row r="10">
      <c r="A10" s="2" t="inlineStr">
        <is>
          <t>2．開始月の「前月繰越」に、今の現金・預金の合計を入れる</t>
        </is>
      </c>
    </row>
    <row r="11">
      <c r="A11" s="2" t="inlineStr">
        <is>
          <t>3．入金の予定を「入金した月」に入れる（請求した月ではありません）</t>
        </is>
      </c>
    </row>
    <row r="12">
      <c r="A12" s="2" t="inlineStr">
        <is>
          <t>4．支払いの予定（経費・税金・生活費・返済）を、払う月に入れる</t>
        </is>
      </c>
    </row>
    <row r="13">
      <c r="A13" s="2" t="inlineStr">
        <is>
          <t>5．赤い月があれば「日繰り表」でその月を日ごとに確かめ、借入れ・支払日の相談・請求書の早期現金化などを検討する</t>
        </is>
      </c>
    </row>
    <row r="14">
      <c r="A14" s="2" t="inlineStr"/>
    </row>
    <row r="15">
      <c r="A15" s="3" t="inlineStr">
        <is>
          <t>■ ポイント</t>
        </is>
      </c>
    </row>
    <row r="16">
      <c r="A16" s="2" t="inlineStr">
        <is>
          <t>・売上ではなく「お金が動いた日」で書きます。掛けで売った分は、入金される月に書きます</t>
        </is>
      </c>
    </row>
    <row r="17">
      <c r="A17" s="2" t="inlineStr">
        <is>
          <t>・個人事業主は、生活費（事業主貸）も支出に入れます</t>
        </is>
      </c>
    </row>
    <row r="18">
      <c r="A18" s="2" t="inlineStr">
        <is>
          <t>・ファクタリングを使う月は、「ファクタリングの入金（手取り）」と、取引先から入金された後の「ファクタリング会社への送金」を両方書きます</t>
        </is>
      </c>
    </row>
    <row r="19">
      <c r="A19" s="2" t="inlineStr">
        <is>
          <t>・月単位で足りていても、日単位では足りないことがあります。大きな支払いがある月は日繰り表で確かめてください</t>
        </is>
      </c>
    </row>
    <row r="20">
      <c r="A20" s="2" t="inlineStr"/>
    </row>
    <row r="21">
      <c r="A21" s="3" t="inlineStr">
        <is>
          <t>■ 解説記事</t>
        </is>
      </c>
    </row>
    <row r="22">
      <c r="A22" s="2" t="inlineStr">
        <is>
          <t>https://freelance-money.com/cash-flow-table-template/</t>
        </is>
      </c>
    </row>
    <row r="23">
      <c r="A23" s="2" t="inlineStr"/>
    </row>
    <row r="24">
      <c r="A24" s="2" t="inlineStr">
        <is>
          <t>※このファイルは一般的な資金繰りの管理のための見本です。金融機関に提出する場合は、各機関の指定の様式（日本政策金融公庫の資金繰り表など）をご確認ください。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1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</cols>
  <sheetData>
    <row r="1">
      <c r="A1" s="4" t="inlineStr">
        <is>
          <t>月次資金繰り表（入力用）</t>
        </is>
      </c>
    </row>
    <row r="2">
      <c r="A2" t="inlineStr">
        <is>
          <t>開始月（1日の日付）</t>
        </is>
      </c>
      <c r="B2" s="5" t="n">
        <v>46327</v>
      </c>
      <c r="D2" s="6" t="inlineStr">
        <is>
          <t>黄色のセルだけ入力してください。白いセルは自動計算です。</t>
        </is>
      </c>
    </row>
    <row r="3">
      <c r="A3" t="inlineStr">
        <is>
          <t>最低限残しておきたい残高</t>
        </is>
      </c>
      <c r="B3" s="7" t="n">
        <v>0</v>
      </c>
      <c r="D3" s="6" t="inlineStr">
        <is>
          <t>翌月繰越が「最低限残しておきたい残高」を下回る月は赤くなります。</t>
        </is>
      </c>
    </row>
    <row r="5">
      <c r="A5" s="8" t="inlineStr">
        <is>
          <t>項目</t>
        </is>
      </c>
      <c r="B5" s="9">
        <f>EDATE($B$2,0)</f>
        <v/>
      </c>
      <c r="C5" s="9">
        <f>EDATE($B$2,1)</f>
        <v/>
      </c>
      <c r="D5" s="9">
        <f>EDATE($B$2,2)</f>
        <v/>
      </c>
      <c r="E5" s="9">
        <f>EDATE($B$2,3)</f>
        <v/>
      </c>
      <c r="F5" s="9">
        <f>EDATE($B$2,4)</f>
        <v/>
      </c>
      <c r="G5" s="9">
        <f>EDATE($B$2,5)</f>
        <v/>
      </c>
      <c r="H5" s="9">
        <f>EDATE($B$2,6)</f>
        <v/>
      </c>
      <c r="I5" s="9">
        <f>EDATE($B$2,7)</f>
        <v/>
      </c>
      <c r="J5" s="9">
        <f>EDATE($B$2,8)</f>
        <v/>
      </c>
      <c r="K5" s="9">
        <f>EDATE($B$2,9)</f>
        <v/>
      </c>
      <c r="L5" s="9">
        <f>EDATE($B$2,10)</f>
        <v/>
      </c>
      <c r="M5" s="9">
        <f>EDATE($B$2,11)</f>
        <v/>
      </c>
      <c r="N5" s="8" t="inlineStr">
        <is>
          <t>合計</t>
        </is>
      </c>
    </row>
    <row r="6">
      <c r="A6" s="10" t="inlineStr">
        <is>
          <t>前月繰越（月初の現金・預金）</t>
        </is>
      </c>
      <c r="B6" s="11" t="n">
        <v>0</v>
      </c>
      <c r="C6" s="12">
        <f>B30</f>
        <v/>
      </c>
      <c r="D6" s="12">
        <f>C30</f>
        <v/>
      </c>
      <c r="E6" s="12">
        <f>D30</f>
        <v/>
      </c>
      <c r="F6" s="12">
        <f>E30</f>
        <v/>
      </c>
      <c r="G6" s="12">
        <f>F30</f>
        <v/>
      </c>
      <c r="H6" s="12">
        <f>G30</f>
        <v/>
      </c>
      <c r="I6" s="12">
        <f>H30</f>
        <v/>
      </c>
      <c r="J6" s="12">
        <f>I30</f>
        <v/>
      </c>
      <c r="K6" s="12">
        <f>J30</f>
        <v/>
      </c>
      <c r="L6" s="12">
        <f>K30</f>
        <v/>
      </c>
      <c r="M6" s="12">
        <f>L30</f>
        <v/>
      </c>
      <c r="N6" s="13" t="n"/>
    </row>
    <row r="7">
      <c r="A7" s="14" t="inlineStr">
        <is>
          <t>【収入】</t>
        </is>
      </c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</row>
    <row r="8">
      <c r="A8" s="16" t="inlineStr">
        <is>
          <t>現金売上</t>
        </is>
      </c>
      <c r="B8" s="11" t="n">
        <v>0</v>
      </c>
      <c r="C8" s="11" t="n">
        <v>0</v>
      </c>
      <c r="D8" s="11" t="n">
        <v>0</v>
      </c>
      <c r="E8" s="11" t="n">
        <v>0</v>
      </c>
      <c r="F8" s="11" t="n">
        <v>0</v>
      </c>
      <c r="G8" s="11" t="n">
        <v>0</v>
      </c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7">
        <f>SUM(B8:M8)</f>
        <v/>
      </c>
    </row>
    <row r="9">
      <c r="A9" s="16" t="inlineStr">
        <is>
          <t>売掛金の回収（請求書の入金）</t>
        </is>
      </c>
      <c r="B9" s="11" t="n">
        <v>0</v>
      </c>
      <c r="C9" s="11" t="n">
        <v>0</v>
      </c>
      <c r="D9" s="11" t="n">
        <v>0</v>
      </c>
      <c r="E9" s="11" t="n">
        <v>0</v>
      </c>
      <c r="F9" s="11" t="n">
        <v>0</v>
      </c>
      <c r="G9" s="11" t="n">
        <v>0</v>
      </c>
      <c r="H9" s="11" t="n">
        <v>0</v>
      </c>
      <c r="I9" s="11" t="n">
        <v>0</v>
      </c>
      <c r="J9" s="11" t="n">
        <v>0</v>
      </c>
      <c r="K9" s="11" t="n">
        <v>0</v>
      </c>
      <c r="L9" s="11" t="n">
        <v>0</v>
      </c>
      <c r="M9" s="11" t="n">
        <v>0</v>
      </c>
      <c r="N9" s="17">
        <f>SUM(B9:M9)</f>
        <v/>
      </c>
    </row>
    <row r="10">
      <c r="A10" s="16" t="inlineStr">
        <is>
          <t>その他の収入</t>
        </is>
      </c>
      <c r="B10" s="11" t="n">
        <v>0</v>
      </c>
      <c r="C10" s="11" t="n">
        <v>0</v>
      </c>
      <c r="D10" s="11" t="n">
        <v>0</v>
      </c>
      <c r="E10" s="11" t="n">
        <v>0</v>
      </c>
      <c r="F10" s="11" t="n">
        <v>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7">
        <f>SUM(B10:M10)</f>
        <v/>
      </c>
    </row>
    <row r="11">
      <c r="A11" s="10" t="inlineStr">
        <is>
          <t>収入合計</t>
        </is>
      </c>
      <c r="B11" s="18">
        <f>SUM(B8:B10)</f>
        <v/>
      </c>
      <c r="C11" s="18">
        <f>SUM(C8:C10)</f>
        <v/>
      </c>
      <c r="D11" s="18">
        <f>SUM(D8:D10)</f>
        <v/>
      </c>
      <c r="E11" s="18">
        <f>SUM(E8:E10)</f>
        <v/>
      </c>
      <c r="F11" s="18">
        <f>SUM(F8:F10)</f>
        <v/>
      </c>
      <c r="G11" s="18">
        <f>SUM(G8:G10)</f>
        <v/>
      </c>
      <c r="H11" s="18">
        <f>SUM(H8:H10)</f>
        <v/>
      </c>
      <c r="I11" s="18">
        <f>SUM(I8:I10)</f>
        <v/>
      </c>
      <c r="J11" s="18">
        <f>SUM(J8:J10)</f>
        <v/>
      </c>
      <c r="K11" s="18">
        <f>SUM(K8:K10)</f>
        <v/>
      </c>
      <c r="L11" s="18">
        <f>SUM(L8:L10)</f>
        <v/>
      </c>
      <c r="M11" s="18">
        <f>SUM(M8:M10)</f>
        <v/>
      </c>
      <c r="N11" s="17">
        <f>SUM(B11:M11)</f>
        <v/>
      </c>
    </row>
    <row r="12">
      <c r="A12" s="14" t="inlineStr">
        <is>
          <t>【支出】</t>
        </is>
      </c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</row>
    <row r="13">
      <c r="A13" s="16" t="inlineStr">
        <is>
          <t>現金仕入・材料費</t>
        </is>
      </c>
      <c r="B13" s="11" t="n">
        <v>0</v>
      </c>
      <c r="C13" s="11" t="n">
        <v>0</v>
      </c>
      <c r="D13" s="11" t="n">
        <v>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v>0</v>
      </c>
      <c r="J13" s="11" t="n">
        <v>0</v>
      </c>
      <c r="K13" s="11" t="n">
        <v>0</v>
      </c>
      <c r="L13" s="11" t="n">
        <v>0</v>
      </c>
      <c r="M13" s="11" t="n">
        <v>0</v>
      </c>
      <c r="N13" s="17">
        <f>SUM(B13:M13)</f>
        <v/>
      </c>
    </row>
    <row r="14">
      <c r="A14" s="16" t="inlineStr">
        <is>
          <t>買掛金の支払い</t>
        </is>
      </c>
      <c r="B14" s="11" t="n">
        <v>0</v>
      </c>
      <c r="C14" s="11" t="n">
        <v>0</v>
      </c>
      <c r="D14" s="11" t="n">
        <v>0</v>
      </c>
      <c r="E14" s="11" t="n">
        <v>0</v>
      </c>
      <c r="F14" s="11" t="n">
        <v>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7">
        <f>SUM(B14:M14)</f>
        <v/>
      </c>
    </row>
    <row r="15">
      <c r="A15" s="16" t="inlineStr">
        <is>
          <t>外注費</t>
        </is>
      </c>
      <c r="B15" s="11" t="n">
        <v>0</v>
      </c>
      <c r="C15" s="11" t="n">
        <v>0</v>
      </c>
      <c r="D15" s="11" t="n">
        <v>0</v>
      </c>
      <c r="E15" s="11" t="n">
        <v>0</v>
      </c>
      <c r="F15" s="11" t="n">
        <v>0</v>
      </c>
      <c r="G15" s="11" t="n">
        <v>0</v>
      </c>
      <c r="H15" s="11" t="n">
        <v>0</v>
      </c>
      <c r="I15" s="11" t="n">
        <v>0</v>
      </c>
      <c r="J15" s="11" t="n">
        <v>0</v>
      </c>
      <c r="K15" s="11" t="n">
        <v>0</v>
      </c>
      <c r="L15" s="11" t="n">
        <v>0</v>
      </c>
      <c r="M15" s="11" t="n">
        <v>0</v>
      </c>
      <c r="N15" s="17">
        <f>SUM(B15:M15)</f>
        <v/>
      </c>
    </row>
    <row r="16">
      <c r="A16" s="16" t="inlineStr">
        <is>
          <t>人件費（給料）</t>
        </is>
      </c>
      <c r="B16" s="11" t="n">
        <v>0</v>
      </c>
      <c r="C16" s="11" t="n">
        <v>0</v>
      </c>
      <c r="D16" s="11" t="n">
        <v>0</v>
      </c>
      <c r="E16" s="11" t="n">
        <v>0</v>
      </c>
      <c r="F16" s="11" t="n">
        <v>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7">
        <f>SUM(B16:M16)</f>
        <v/>
      </c>
    </row>
    <row r="17">
      <c r="A17" s="16" t="inlineStr">
        <is>
          <t>家賃・車両リース</t>
        </is>
      </c>
      <c r="B17" s="11" t="n">
        <v>0</v>
      </c>
      <c r="C17" s="11" t="n">
        <v>0</v>
      </c>
      <c r="D17" s="11" t="n">
        <v>0</v>
      </c>
      <c r="E17" s="11" t="n">
        <v>0</v>
      </c>
      <c r="F17" s="11" t="n">
        <v>0</v>
      </c>
      <c r="G17" s="11" t="n">
        <v>0</v>
      </c>
      <c r="H17" s="11" t="n">
        <v>0</v>
      </c>
      <c r="I17" s="11" t="n">
        <v>0</v>
      </c>
      <c r="J17" s="11" t="n">
        <v>0</v>
      </c>
      <c r="K17" s="11" t="n">
        <v>0</v>
      </c>
      <c r="L17" s="11" t="n">
        <v>0</v>
      </c>
      <c r="M17" s="11" t="n">
        <v>0</v>
      </c>
      <c r="N17" s="17">
        <f>SUM(B17:M17)</f>
        <v/>
      </c>
    </row>
    <row r="18">
      <c r="A18" s="16" t="inlineStr">
        <is>
          <t>燃料費・交通費</t>
        </is>
      </c>
      <c r="B18" s="11" t="n">
        <v>0</v>
      </c>
      <c r="C18" s="11" t="n">
        <v>0</v>
      </c>
      <c r="D18" s="11" t="n">
        <v>0</v>
      </c>
      <c r="E18" s="11" t="n">
        <v>0</v>
      </c>
      <c r="F18" s="11" t="n">
        <v>0</v>
      </c>
      <c r="G18" s="11" t="n">
        <v>0</v>
      </c>
      <c r="H18" s="11" t="n">
        <v>0</v>
      </c>
      <c r="I18" s="11" t="n">
        <v>0</v>
      </c>
      <c r="J18" s="11" t="n">
        <v>0</v>
      </c>
      <c r="K18" s="11" t="n">
        <v>0</v>
      </c>
      <c r="L18" s="11" t="n">
        <v>0</v>
      </c>
      <c r="M18" s="11" t="n">
        <v>0</v>
      </c>
      <c r="N18" s="17">
        <f>SUM(B18:M18)</f>
        <v/>
      </c>
    </row>
    <row r="19">
      <c r="A19" s="16" t="inlineStr">
        <is>
          <t>通信費・その他の経費</t>
        </is>
      </c>
      <c r="B19" s="11" t="n">
        <v>0</v>
      </c>
      <c r="C19" s="11" t="n">
        <v>0</v>
      </c>
      <c r="D19" s="11" t="n">
        <v>0</v>
      </c>
      <c r="E19" s="11" t="n">
        <v>0</v>
      </c>
      <c r="F19" s="11" t="n">
        <v>0</v>
      </c>
      <c r="G19" s="11" t="n">
        <v>0</v>
      </c>
      <c r="H19" s="11" t="n">
        <v>0</v>
      </c>
      <c r="I19" s="11" t="n">
        <v>0</v>
      </c>
      <c r="J19" s="11" t="n">
        <v>0</v>
      </c>
      <c r="K19" s="11" t="n">
        <v>0</v>
      </c>
      <c r="L19" s="11" t="n">
        <v>0</v>
      </c>
      <c r="M19" s="11" t="n">
        <v>0</v>
      </c>
      <c r="N19" s="17">
        <f>SUM(B19:M19)</f>
        <v/>
      </c>
    </row>
    <row r="20">
      <c r="A20" s="16" t="inlineStr">
        <is>
          <t>税金・社会保険料</t>
        </is>
      </c>
      <c r="B20" s="11" t="n">
        <v>0</v>
      </c>
      <c r="C20" s="11" t="n">
        <v>0</v>
      </c>
      <c r="D20" s="11" t="n">
        <v>0</v>
      </c>
      <c r="E20" s="11" t="n">
        <v>0</v>
      </c>
      <c r="F20" s="11" t="n">
        <v>0</v>
      </c>
      <c r="G20" s="11" t="n">
        <v>0</v>
      </c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7">
        <f>SUM(B20:M20)</f>
        <v/>
      </c>
    </row>
    <row r="21">
      <c r="A21" s="16" t="inlineStr">
        <is>
          <t>生活費（個人事業主の事業主貸）</t>
        </is>
      </c>
      <c r="B21" s="11" t="n">
        <v>0</v>
      </c>
      <c r="C21" s="11" t="n">
        <v>0</v>
      </c>
      <c r="D21" s="11" t="n">
        <v>0</v>
      </c>
      <c r="E21" s="11" t="n">
        <v>0</v>
      </c>
      <c r="F21" s="11" t="n">
        <v>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7">
        <f>SUM(B21:M21)</f>
        <v/>
      </c>
    </row>
    <row r="22">
      <c r="A22" s="10" t="inlineStr">
        <is>
          <t>支出合計</t>
        </is>
      </c>
      <c r="B22" s="18">
        <f>SUM(B13:B21)</f>
        <v/>
      </c>
      <c r="C22" s="18">
        <f>SUM(C13:C21)</f>
        <v/>
      </c>
      <c r="D22" s="18">
        <f>SUM(D13:D21)</f>
        <v/>
      </c>
      <c r="E22" s="18">
        <f>SUM(E13:E21)</f>
        <v/>
      </c>
      <c r="F22" s="18">
        <f>SUM(F13:F21)</f>
        <v/>
      </c>
      <c r="G22" s="18">
        <f>SUM(G13:G21)</f>
        <v/>
      </c>
      <c r="H22" s="18">
        <f>SUM(H13:H21)</f>
        <v/>
      </c>
      <c r="I22" s="18">
        <f>SUM(I13:I21)</f>
        <v/>
      </c>
      <c r="J22" s="18">
        <f>SUM(J13:J21)</f>
        <v/>
      </c>
      <c r="K22" s="18">
        <f>SUM(K13:K21)</f>
        <v/>
      </c>
      <c r="L22" s="18">
        <f>SUM(L13:L21)</f>
        <v/>
      </c>
      <c r="M22" s="18">
        <f>SUM(M13:M21)</f>
        <v/>
      </c>
      <c r="N22" s="17">
        <f>SUM(B22:M22)</f>
        <v/>
      </c>
    </row>
    <row r="23">
      <c r="A23" s="10" t="inlineStr">
        <is>
          <t>経常収支（収入合計−支出合計）</t>
        </is>
      </c>
      <c r="B23" s="18">
        <f>B11-B22</f>
        <v/>
      </c>
      <c r="C23" s="18">
        <f>C11-C22</f>
        <v/>
      </c>
      <c r="D23" s="18">
        <f>D11-D22</f>
        <v/>
      </c>
      <c r="E23" s="18">
        <f>E11-E22</f>
        <v/>
      </c>
      <c r="F23" s="18">
        <f>F11-F22</f>
        <v/>
      </c>
      <c r="G23" s="18">
        <f>G11-G22</f>
        <v/>
      </c>
      <c r="H23" s="18">
        <f>H11-H22</f>
        <v/>
      </c>
      <c r="I23" s="18">
        <f>I11-I22</f>
        <v/>
      </c>
      <c r="J23" s="18">
        <f>J11-J22</f>
        <v/>
      </c>
      <c r="K23" s="18">
        <f>K11-K22</f>
        <v/>
      </c>
      <c r="L23" s="18">
        <f>L11-L22</f>
        <v/>
      </c>
      <c r="M23" s="18">
        <f>M11-M22</f>
        <v/>
      </c>
      <c r="N23" s="17">
        <f>SUM(B23:M23)</f>
        <v/>
      </c>
    </row>
    <row r="24">
      <c r="A24" s="14" t="inlineStr">
        <is>
          <t>【財務】</t>
        </is>
      </c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</row>
    <row r="25">
      <c r="A25" s="16" t="inlineStr">
        <is>
          <t>借入れ</t>
        </is>
      </c>
      <c r="B25" s="11" t="n">
        <v>0</v>
      </c>
      <c r="C25" s="11" t="n">
        <v>0</v>
      </c>
      <c r="D25" s="11" t="n">
        <v>0</v>
      </c>
      <c r="E25" s="11" t="n">
        <v>0</v>
      </c>
      <c r="F25" s="11" t="n">
        <v>0</v>
      </c>
      <c r="G25" s="11" t="n">
        <v>0</v>
      </c>
      <c r="H25" s="11" t="n">
        <v>0</v>
      </c>
      <c r="I25" s="11" t="n">
        <v>0</v>
      </c>
      <c r="J25" s="11" t="n">
        <v>0</v>
      </c>
      <c r="K25" s="11" t="n">
        <v>0</v>
      </c>
      <c r="L25" s="11" t="n">
        <v>0</v>
      </c>
      <c r="M25" s="11" t="n">
        <v>0</v>
      </c>
      <c r="N25" s="17">
        <f>SUM(B25:M25)</f>
        <v/>
      </c>
    </row>
    <row r="26">
      <c r="A26" s="16" t="inlineStr">
        <is>
          <t>ファクタリングの入金（手取り）</t>
        </is>
      </c>
      <c r="B26" s="11" t="n">
        <v>0</v>
      </c>
      <c r="C26" s="11" t="n">
        <v>0</v>
      </c>
      <c r="D26" s="11" t="n">
        <v>0</v>
      </c>
      <c r="E26" s="11" t="n">
        <v>0</v>
      </c>
      <c r="F26" s="11" t="n">
        <v>0</v>
      </c>
      <c r="G26" s="11" t="n">
        <v>0</v>
      </c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7">
        <f>SUM(B26:M26)</f>
        <v/>
      </c>
    </row>
    <row r="27">
      <c r="A27" s="16" t="inlineStr">
        <is>
          <t>借入金の返済</t>
        </is>
      </c>
      <c r="B27" s="11" t="n">
        <v>0</v>
      </c>
      <c r="C27" s="11" t="n">
        <v>0</v>
      </c>
      <c r="D27" s="11" t="n">
        <v>0</v>
      </c>
      <c r="E27" s="11" t="n">
        <v>0</v>
      </c>
      <c r="F27" s="11" t="n">
        <v>0</v>
      </c>
      <c r="G27" s="11" t="n">
        <v>0</v>
      </c>
      <c r="H27" s="11" t="n">
        <v>0</v>
      </c>
      <c r="I27" s="11" t="n">
        <v>0</v>
      </c>
      <c r="J27" s="11" t="n">
        <v>0</v>
      </c>
      <c r="K27" s="11" t="n">
        <v>0</v>
      </c>
      <c r="L27" s="11" t="n">
        <v>0</v>
      </c>
      <c r="M27" s="11" t="n">
        <v>0</v>
      </c>
      <c r="N27" s="17">
        <f>SUM(B27:M27)</f>
        <v/>
      </c>
    </row>
    <row r="28">
      <c r="A28" s="16" t="inlineStr">
        <is>
          <t>ファクタリング会社への送金</t>
        </is>
      </c>
      <c r="B28" s="11" t="n">
        <v>0</v>
      </c>
      <c r="C28" s="11" t="n">
        <v>0</v>
      </c>
      <c r="D28" s="11" t="n">
        <v>0</v>
      </c>
      <c r="E28" s="11" t="n">
        <v>0</v>
      </c>
      <c r="F28" s="11" t="n">
        <v>0</v>
      </c>
      <c r="G28" s="11" t="n">
        <v>0</v>
      </c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7">
        <f>SUM(B28:M28)</f>
        <v/>
      </c>
    </row>
    <row r="29">
      <c r="A29" s="10" t="inlineStr">
        <is>
          <t>財務収支</t>
        </is>
      </c>
      <c r="B29" s="18">
        <f>B25+B26-B27-B28</f>
        <v/>
      </c>
      <c r="C29" s="18">
        <f>C25+C26-C27-C28</f>
        <v/>
      </c>
      <c r="D29" s="18">
        <f>D25+D26-D27-D28</f>
        <v/>
      </c>
      <c r="E29" s="18">
        <f>E25+E26-E27-E28</f>
        <v/>
      </c>
      <c r="F29" s="18">
        <f>F25+F26-F27-F28</f>
        <v/>
      </c>
      <c r="G29" s="18">
        <f>G25+G26-G27-G28</f>
        <v/>
      </c>
      <c r="H29" s="18">
        <f>H25+H26-H27-H28</f>
        <v/>
      </c>
      <c r="I29" s="18">
        <f>I25+I26-I27-I28</f>
        <v/>
      </c>
      <c r="J29" s="18">
        <f>J25+J26-J27-J28</f>
        <v/>
      </c>
      <c r="K29" s="18">
        <f>K25+K26-K27-K28</f>
        <v/>
      </c>
      <c r="L29" s="18">
        <f>L25+L26-L27-L28</f>
        <v/>
      </c>
      <c r="M29" s="18">
        <f>M25+M26-M27-M28</f>
        <v/>
      </c>
      <c r="N29" s="17">
        <f>SUM(B29:M29)</f>
        <v/>
      </c>
    </row>
    <row r="30">
      <c r="A30" s="10" t="inlineStr">
        <is>
          <t>翌月繰越（月末の現金・預金）</t>
        </is>
      </c>
      <c r="B30" s="19">
        <f>B6+B23+B29</f>
        <v/>
      </c>
      <c r="C30" s="19">
        <f>C6+C23+C29</f>
        <v/>
      </c>
      <c r="D30" s="19">
        <f>D6+D23+D29</f>
        <v/>
      </c>
      <c r="E30" s="19">
        <f>E6+E23+E29</f>
        <v/>
      </c>
      <c r="F30" s="19">
        <f>F6+F23+F29</f>
        <v/>
      </c>
      <c r="G30" s="19">
        <f>G6+G23+G29</f>
        <v/>
      </c>
      <c r="H30" s="19">
        <f>H6+H23+H29</f>
        <v/>
      </c>
      <c r="I30" s="19">
        <f>I6+I23+I29</f>
        <v/>
      </c>
      <c r="J30" s="19">
        <f>J6+J23+J29</f>
        <v/>
      </c>
      <c r="K30" s="19">
        <f>K6+K23+K29</f>
        <v/>
      </c>
      <c r="L30" s="19">
        <f>L6+L23+L29</f>
        <v/>
      </c>
      <c r="M30" s="19">
        <f>M6+M23+M29</f>
        <v/>
      </c>
      <c r="N30" s="13" t="n"/>
    </row>
    <row r="31">
      <c r="A31" s="10" t="inlineStr">
        <is>
          <t>判定</t>
        </is>
      </c>
      <c r="B31" s="20">
        <f>IF(B30&lt;0,"資金ショート",IF(B30&lt;$B$3,"不足ぎみ","OK"))</f>
        <v/>
      </c>
      <c r="C31" s="20">
        <f>IF(C30&lt;0,"資金ショート",IF(C30&lt;$B$3,"不足ぎみ","OK"))</f>
        <v/>
      </c>
      <c r="D31" s="20">
        <f>IF(D30&lt;0,"資金ショート",IF(D30&lt;$B$3,"不足ぎみ","OK"))</f>
        <v/>
      </c>
      <c r="E31" s="20">
        <f>IF(E30&lt;0,"資金ショート",IF(E30&lt;$B$3,"不足ぎみ","OK"))</f>
        <v/>
      </c>
      <c r="F31" s="20">
        <f>IF(F30&lt;0,"資金ショート",IF(F30&lt;$B$3,"不足ぎみ","OK"))</f>
        <v/>
      </c>
      <c r="G31" s="20">
        <f>IF(G30&lt;0,"資金ショート",IF(G30&lt;$B$3,"不足ぎみ","OK"))</f>
        <v/>
      </c>
      <c r="H31" s="20">
        <f>IF(H30&lt;0,"資金ショート",IF(H30&lt;$B$3,"不足ぎみ","OK"))</f>
        <v/>
      </c>
      <c r="I31" s="20">
        <f>IF(I30&lt;0,"資金ショート",IF(I30&lt;$B$3,"不足ぎみ","OK"))</f>
        <v/>
      </c>
      <c r="J31" s="20">
        <f>IF(J30&lt;0,"資金ショート",IF(J30&lt;$B$3,"不足ぎみ","OK"))</f>
        <v/>
      </c>
      <c r="K31" s="20">
        <f>IF(K30&lt;0,"資金ショート",IF(K30&lt;$B$3,"不足ぎみ","OK"))</f>
        <v/>
      </c>
      <c r="L31" s="20">
        <f>IF(L30&lt;0,"資金ショート",IF(L30&lt;$B$3,"不足ぎみ","OK"))</f>
        <v/>
      </c>
      <c r="M31" s="20">
        <f>IF(M30&lt;0,"資金ショート",IF(M30&lt;$B$3,"不足ぎみ","OK"))</f>
        <v/>
      </c>
      <c r="N31" s="13" t="n"/>
    </row>
  </sheetData>
  <conditionalFormatting sqref="B30:M30">
    <cfRule type="expression" priority="1" dxfId="0">
      <formula>B30&lt;$B$3</formula>
    </cfRule>
  </conditionalFormatting>
  <conditionalFormatting sqref="B31:M31">
    <cfRule type="expression" priority="2" dxfId="0">
      <formula>B31&lt;&gt;"OK"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30" customWidth="1" min="3" max="3"/>
    <col width="13" customWidth="1" min="4" max="4"/>
    <col width="30" customWidth="1" min="5" max="5"/>
    <col width="13" customWidth="1" min="6" max="6"/>
    <col width="15" customWidth="1" min="7" max="7"/>
    <col width="12" customWidth="1" min="8" max="8"/>
  </cols>
  <sheetData>
    <row r="1">
      <c r="A1" s="4" t="inlineStr">
        <is>
          <t>日繰り表（入力用・1か月）</t>
        </is>
      </c>
    </row>
    <row r="2">
      <c r="A2" t="inlineStr">
        <is>
          <t>対象月の1日</t>
        </is>
      </c>
      <c r="B2" s="5" t="n">
        <v>46388</v>
      </c>
      <c r="D2" t="inlineStr">
        <is>
          <t>最低限残しておきたい残高</t>
        </is>
      </c>
      <c r="F2" s="7" t="n">
        <v>0</v>
      </c>
    </row>
    <row r="3">
      <c r="A3" t="inlineStr">
        <is>
          <t>月初の残高（前月繰越）</t>
        </is>
      </c>
      <c r="B3" s="7" t="n">
        <v>0</v>
      </c>
      <c r="D3" s="6" t="inlineStr">
        <is>
          <t>黄色のセルだけ入力。残高が最低残高を下回る日は赤くなります。</t>
        </is>
      </c>
    </row>
    <row r="5">
      <c r="A5" s="8" t="inlineStr">
        <is>
          <t>日付</t>
        </is>
      </c>
      <c r="B5" s="8" t="inlineStr">
        <is>
          <t>曜日</t>
        </is>
      </c>
      <c r="C5" s="8" t="inlineStr">
        <is>
          <t>入金の内容</t>
        </is>
      </c>
      <c r="D5" s="8" t="inlineStr">
        <is>
          <t>入金額</t>
        </is>
      </c>
      <c r="E5" s="8" t="inlineStr">
        <is>
          <t>支払いの内容</t>
        </is>
      </c>
      <c r="F5" s="8" t="inlineStr">
        <is>
          <t>支払額</t>
        </is>
      </c>
      <c r="G5" s="8" t="inlineStr">
        <is>
          <t>その日の残高</t>
        </is>
      </c>
      <c r="H5" s="8" t="inlineStr">
        <is>
          <t>判定</t>
        </is>
      </c>
    </row>
    <row r="6">
      <c r="A6" s="21">
        <f>IF(MONTH($B$2+0)=MONTH($B$2),$B$2+0,"")</f>
        <v/>
      </c>
      <c r="B6" s="13">
        <f>IF(A6="","",CHOOSE(WEEKDAY(A6),"日","月","火","水","木","金","土"))</f>
        <v/>
      </c>
      <c r="C6" s="22" t="inlineStr"/>
      <c r="D6" s="11" t="n"/>
      <c r="E6" s="22" t="inlineStr"/>
      <c r="F6" s="11" t="n"/>
      <c r="G6" s="17">
        <f>IF(A6="","",$B$3+N(D6)-N(F6))</f>
        <v/>
      </c>
      <c r="H6" s="23">
        <f>IF(A6="","",IF(G6&lt;0,"資金ショート",IF(G6&lt;$F$2,"不足ぎみ","OK")))</f>
        <v/>
      </c>
    </row>
    <row r="7">
      <c r="A7" s="21">
        <f>IF(MONTH($B$2+1)=MONTH($B$2),$B$2+1,"")</f>
        <v/>
      </c>
      <c r="B7" s="13">
        <f>IF(A7="","",CHOOSE(WEEKDAY(A7),"日","月","火","水","木","金","土"))</f>
        <v/>
      </c>
      <c r="C7" s="22" t="inlineStr"/>
      <c r="D7" s="11" t="n"/>
      <c r="E7" s="22" t="inlineStr"/>
      <c r="F7" s="11" t="n"/>
      <c r="G7" s="17">
        <f>IF(A7="","",G6+N(D7)-N(F7))</f>
        <v/>
      </c>
      <c r="H7" s="23">
        <f>IF(A7="","",IF(G7&lt;0,"資金ショート",IF(G7&lt;$F$2,"不足ぎみ","OK")))</f>
        <v/>
      </c>
    </row>
    <row r="8">
      <c r="A8" s="21">
        <f>IF(MONTH($B$2+2)=MONTH($B$2),$B$2+2,"")</f>
        <v/>
      </c>
      <c r="B8" s="13">
        <f>IF(A8="","",CHOOSE(WEEKDAY(A8),"日","月","火","水","木","金","土"))</f>
        <v/>
      </c>
      <c r="C8" s="22" t="inlineStr"/>
      <c r="D8" s="11" t="n"/>
      <c r="E8" s="22" t="inlineStr"/>
      <c r="F8" s="11" t="n"/>
      <c r="G8" s="17">
        <f>IF(A8="","",G7+N(D8)-N(F8))</f>
        <v/>
      </c>
      <c r="H8" s="23">
        <f>IF(A8="","",IF(G8&lt;0,"資金ショート",IF(G8&lt;$F$2,"不足ぎみ","OK")))</f>
        <v/>
      </c>
    </row>
    <row r="9">
      <c r="A9" s="21">
        <f>IF(MONTH($B$2+3)=MONTH($B$2),$B$2+3,"")</f>
        <v/>
      </c>
      <c r="B9" s="13">
        <f>IF(A9="","",CHOOSE(WEEKDAY(A9),"日","月","火","水","木","金","土"))</f>
        <v/>
      </c>
      <c r="C9" s="22" t="inlineStr"/>
      <c r="D9" s="11" t="n"/>
      <c r="E9" s="22" t="inlineStr"/>
      <c r="F9" s="11" t="n"/>
      <c r="G9" s="17">
        <f>IF(A9="","",G8+N(D9)-N(F9))</f>
        <v/>
      </c>
      <c r="H9" s="23">
        <f>IF(A9="","",IF(G9&lt;0,"資金ショート",IF(G9&lt;$F$2,"不足ぎみ","OK")))</f>
        <v/>
      </c>
    </row>
    <row r="10">
      <c r="A10" s="21">
        <f>IF(MONTH($B$2+4)=MONTH($B$2),$B$2+4,"")</f>
        <v/>
      </c>
      <c r="B10" s="13">
        <f>IF(A10="","",CHOOSE(WEEKDAY(A10),"日","月","火","水","木","金","土"))</f>
        <v/>
      </c>
      <c r="C10" s="22" t="inlineStr"/>
      <c r="D10" s="11" t="n"/>
      <c r="E10" s="22" t="inlineStr"/>
      <c r="F10" s="11" t="n"/>
      <c r="G10" s="17">
        <f>IF(A10="","",G9+N(D10)-N(F10))</f>
        <v/>
      </c>
      <c r="H10" s="23">
        <f>IF(A10="","",IF(G10&lt;0,"資金ショート",IF(G10&lt;$F$2,"不足ぎみ","OK")))</f>
        <v/>
      </c>
    </row>
    <row r="11">
      <c r="A11" s="21">
        <f>IF(MONTH($B$2+5)=MONTH($B$2),$B$2+5,"")</f>
        <v/>
      </c>
      <c r="B11" s="13">
        <f>IF(A11="","",CHOOSE(WEEKDAY(A11),"日","月","火","水","木","金","土"))</f>
        <v/>
      </c>
      <c r="C11" s="22" t="inlineStr"/>
      <c r="D11" s="11" t="n"/>
      <c r="E11" s="22" t="inlineStr"/>
      <c r="F11" s="11" t="n"/>
      <c r="G11" s="17">
        <f>IF(A11="","",G10+N(D11)-N(F11))</f>
        <v/>
      </c>
      <c r="H11" s="23">
        <f>IF(A11="","",IF(G11&lt;0,"資金ショート",IF(G11&lt;$F$2,"不足ぎみ","OK")))</f>
        <v/>
      </c>
    </row>
    <row r="12">
      <c r="A12" s="21">
        <f>IF(MONTH($B$2+6)=MONTH($B$2),$B$2+6,"")</f>
        <v/>
      </c>
      <c r="B12" s="13">
        <f>IF(A12="","",CHOOSE(WEEKDAY(A12),"日","月","火","水","木","金","土"))</f>
        <v/>
      </c>
      <c r="C12" s="22" t="inlineStr"/>
      <c r="D12" s="11" t="n"/>
      <c r="E12" s="22" t="inlineStr"/>
      <c r="F12" s="11" t="n"/>
      <c r="G12" s="17">
        <f>IF(A12="","",G11+N(D12)-N(F12))</f>
        <v/>
      </c>
      <c r="H12" s="23">
        <f>IF(A12="","",IF(G12&lt;0,"資金ショート",IF(G12&lt;$F$2,"不足ぎみ","OK")))</f>
        <v/>
      </c>
    </row>
    <row r="13">
      <c r="A13" s="21">
        <f>IF(MONTH($B$2+7)=MONTH($B$2),$B$2+7,"")</f>
        <v/>
      </c>
      <c r="B13" s="13">
        <f>IF(A13="","",CHOOSE(WEEKDAY(A13),"日","月","火","水","木","金","土"))</f>
        <v/>
      </c>
      <c r="C13" s="22" t="inlineStr"/>
      <c r="D13" s="11" t="n"/>
      <c r="E13" s="22" t="inlineStr"/>
      <c r="F13" s="11" t="n"/>
      <c r="G13" s="17">
        <f>IF(A13="","",G12+N(D13)-N(F13))</f>
        <v/>
      </c>
      <c r="H13" s="23">
        <f>IF(A13="","",IF(G13&lt;0,"資金ショート",IF(G13&lt;$F$2,"不足ぎみ","OK")))</f>
        <v/>
      </c>
    </row>
    <row r="14">
      <c r="A14" s="21">
        <f>IF(MONTH($B$2+8)=MONTH($B$2),$B$2+8,"")</f>
        <v/>
      </c>
      <c r="B14" s="13">
        <f>IF(A14="","",CHOOSE(WEEKDAY(A14),"日","月","火","水","木","金","土"))</f>
        <v/>
      </c>
      <c r="C14" s="22" t="inlineStr"/>
      <c r="D14" s="11" t="n"/>
      <c r="E14" s="22" t="inlineStr"/>
      <c r="F14" s="11" t="n"/>
      <c r="G14" s="17">
        <f>IF(A14="","",G13+N(D14)-N(F14))</f>
        <v/>
      </c>
      <c r="H14" s="23">
        <f>IF(A14="","",IF(G14&lt;0,"資金ショート",IF(G14&lt;$F$2,"不足ぎみ","OK")))</f>
        <v/>
      </c>
    </row>
    <row r="15">
      <c r="A15" s="21">
        <f>IF(MONTH($B$2+9)=MONTH($B$2),$B$2+9,"")</f>
        <v/>
      </c>
      <c r="B15" s="13">
        <f>IF(A15="","",CHOOSE(WEEKDAY(A15),"日","月","火","水","木","金","土"))</f>
        <v/>
      </c>
      <c r="C15" s="22" t="inlineStr"/>
      <c r="D15" s="11" t="n"/>
      <c r="E15" s="22" t="inlineStr"/>
      <c r="F15" s="11" t="n"/>
      <c r="G15" s="17">
        <f>IF(A15="","",G14+N(D15)-N(F15))</f>
        <v/>
      </c>
      <c r="H15" s="23">
        <f>IF(A15="","",IF(G15&lt;0,"資金ショート",IF(G15&lt;$F$2,"不足ぎみ","OK")))</f>
        <v/>
      </c>
    </row>
    <row r="16">
      <c r="A16" s="21">
        <f>IF(MONTH($B$2+10)=MONTH($B$2),$B$2+10,"")</f>
        <v/>
      </c>
      <c r="B16" s="13">
        <f>IF(A16="","",CHOOSE(WEEKDAY(A16),"日","月","火","水","木","金","土"))</f>
        <v/>
      </c>
      <c r="C16" s="22" t="inlineStr"/>
      <c r="D16" s="11" t="n"/>
      <c r="E16" s="22" t="inlineStr"/>
      <c r="F16" s="11" t="n"/>
      <c r="G16" s="17">
        <f>IF(A16="","",G15+N(D16)-N(F16))</f>
        <v/>
      </c>
      <c r="H16" s="23">
        <f>IF(A16="","",IF(G16&lt;0,"資金ショート",IF(G16&lt;$F$2,"不足ぎみ","OK")))</f>
        <v/>
      </c>
    </row>
    <row r="17">
      <c r="A17" s="21">
        <f>IF(MONTH($B$2+11)=MONTH($B$2),$B$2+11,"")</f>
        <v/>
      </c>
      <c r="B17" s="13">
        <f>IF(A17="","",CHOOSE(WEEKDAY(A17),"日","月","火","水","木","金","土"))</f>
        <v/>
      </c>
      <c r="C17" s="22" t="inlineStr"/>
      <c r="D17" s="11" t="n"/>
      <c r="E17" s="22" t="inlineStr"/>
      <c r="F17" s="11" t="n"/>
      <c r="G17" s="17">
        <f>IF(A17="","",G16+N(D17)-N(F17))</f>
        <v/>
      </c>
      <c r="H17" s="23">
        <f>IF(A17="","",IF(G17&lt;0,"資金ショート",IF(G17&lt;$F$2,"不足ぎみ","OK")))</f>
        <v/>
      </c>
    </row>
    <row r="18">
      <c r="A18" s="21">
        <f>IF(MONTH($B$2+12)=MONTH($B$2),$B$2+12,"")</f>
        <v/>
      </c>
      <c r="B18" s="13">
        <f>IF(A18="","",CHOOSE(WEEKDAY(A18),"日","月","火","水","木","金","土"))</f>
        <v/>
      </c>
      <c r="C18" s="22" t="inlineStr"/>
      <c r="D18" s="11" t="n"/>
      <c r="E18" s="22" t="inlineStr"/>
      <c r="F18" s="11" t="n"/>
      <c r="G18" s="17">
        <f>IF(A18="","",G17+N(D18)-N(F18))</f>
        <v/>
      </c>
      <c r="H18" s="23">
        <f>IF(A18="","",IF(G18&lt;0,"資金ショート",IF(G18&lt;$F$2,"不足ぎみ","OK")))</f>
        <v/>
      </c>
    </row>
    <row r="19">
      <c r="A19" s="21">
        <f>IF(MONTH($B$2+13)=MONTH($B$2),$B$2+13,"")</f>
        <v/>
      </c>
      <c r="B19" s="13">
        <f>IF(A19="","",CHOOSE(WEEKDAY(A19),"日","月","火","水","木","金","土"))</f>
        <v/>
      </c>
      <c r="C19" s="22" t="inlineStr"/>
      <c r="D19" s="11" t="n"/>
      <c r="E19" s="22" t="inlineStr"/>
      <c r="F19" s="11" t="n"/>
      <c r="G19" s="17">
        <f>IF(A19="","",G18+N(D19)-N(F19))</f>
        <v/>
      </c>
      <c r="H19" s="23">
        <f>IF(A19="","",IF(G19&lt;0,"資金ショート",IF(G19&lt;$F$2,"不足ぎみ","OK")))</f>
        <v/>
      </c>
    </row>
    <row r="20">
      <c r="A20" s="21">
        <f>IF(MONTH($B$2+14)=MONTH($B$2),$B$2+14,"")</f>
        <v/>
      </c>
      <c r="B20" s="13">
        <f>IF(A20="","",CHOOSE(WEEKDAY(A20),"日","月","火","水","木","金","土"))</f>
        <v/>
      </c>
      <c r="C20" s="22" t="inlineStr"/>
      <c r="D20" s="11" t="n"/>
      <c r="E20" s="22" t="inlineStr"/>
      <c r="F20" s="11" t="n"/>
      <c r="G20" s="17">
        <f>IF(A20="","",G19+N(D20)-N(F20))</f>
        <v/>
      </c>
      <c r="H20" s="23">
        <f>IF(A20="","",IF(G20&lt;0,"資金ショート",IF(G20&lt;$F$2,"不足ぎみ","OK")))</f>
        <v/>
      </c>
    </row>
    <row r="21">
      <c r="A21" s="21">
        <f>IF(MONTH($B$2+15)=MONTH($B$2),$B$2+15,"")</f>
        <v/>
      </c>
      <c r="B21" s="13">
        <f>IF(A21="","",CHOOSE(WEEKDAY(A21),"日","月","火","水","木","金","土"))</f>
        <v/>
      </c>
      <c r="C21" s="22" t="inlineStr"/>
      <c r="D21" s="11" t="n"/>
      <c r="E21" s="22" t="inlineStr"/>
      <c r="F21" s="11" t="n"/>
      <c r="G21" s="17">
        <f>IF(A21="","",G20+N(D21)-N(F21))</f>
        <v/>
      </c>
      <c r="H21" s="23">
        <f>IF(A21="","",IF(G21&lt;0,"資金ショート",IF(G21&lt;$F$2,"不足ぎみ","OK")))</f>
        <v/>
      </c>
    </row>
    <row r="22">
      <c r="A22" s="21">
        <f>IF(MONTH($B$2+16)=MONTH($B$2),$B$2+16,"")</f>
        <v/>
      </c>
      <c r="B22" s="13">
        <f>IF(A22="","",CHOOSE(WEEKDAY(A22),"日","月","火","水","木","金","土"))</f>
        <v/>
      </c>
      <c r="C22" s="22" t="inlineStr"/>
      <c r="D22" s="11" t="n"/>
      <c r="E22" s="22" t="inlineStr"/>
      <c r="F22" s="11" t="n"/>
      <c r="G22" s="17">
        <f>IF(A22="","",G21+N(D22)-N(F22))</f>
        <v/>
      </c>
      <c r="H22" s="23">
        <f>IF(A22="","",IF(G22&lt;0,"資金ショート",IF(G22&lt;$F$2,"不足ぎみ","OK")))</f>
        <v/>
      </c>
    </row>
    <row r="23">
      <c r="A23" s="21">
        <f>IF(MONTH($B$2+17)=MONTH($B$2),$B$2+17,"")</f>
        <v/>
      </c>
      <c r="B23" s="13">
        <f>IF(A23="","",CHOOSE(WEEKDAY(A23),"日","月","火","水","木","金","土"))</f>
        <v/>
      </c>
      <c r="C23" s="22" t="inlineStr"/>
      <c r="D23" s="11" t="n"/>
      <c r="E23" s="22" t="inlineStr"/>
      <c r="F23" s="11" t="n"/>
      <c r="G23" s="17">
        <f>IF(A23="","",G22+N(D23)-N(F23))</f>
        <v/>
      </c>
      <c r="H23" s="23">
        <f>IF(A23="","",IF(G23&lt;0,"資金ショート",IF(G23&lt;$F$2,"不足ぎみ","OK")))</f>
        <v/>
      </c>
    </row>
    <row r="24">
      <c r="A24" s="21">
        <f>IF(MONTH($B$2+18)=MONTH($B$2),$B$2+18,"")</f>
        <v/>
      </c>
      <c r="B24" s="13">
        <f>IF(A24="","",CHOOSE(WEEKDAY(A24),"日","月","火","水","木","金","土"))</f>
        <v/>
      </c>
      <c r="C24" s="22" t="inlineStr"/>
      <c r="D24" s="11" t="n"/>
      <c r="E24" s="22" t="inlineStr"/>
      <c r="F24" s="11" t="n"/>
      <c r="G24" s="17">
        <f>IF(A24="","",G23+N(D24)-N(F24))</f>
        <v/>
      </c>
      <c r="H24" s="23">
        <f>IF(A24="","",IF(G24&lt;0,"資金ショート",IF(G24&lt;$F$2,"不足ぎみ","OK")))</f>
        <v/>
      </c>
    </row>
    <row r="25">
      <c r="A25" s="21">
        <f>IF(MONTH($B$2+19)=MONTH($B$2),$B$2+19,"")</f>
        <v/>
      </c>
      <c r="B25" s="13">
        <f>IF(A25="","",CHOOSE(WEEKDAY(A25),"日","月","火","水","木","金","土"))</f>
        <v/>
      </c>
      <c r="C25" s="22" t="inlineStr"/>
      <c r="D25" s="11" t="n"/>
      <c r="E25" s="22" t="inlineStr"/>
      <c r="F25" s="11" t="n"/>
      <c r="G25" s="17">
        <f>IF(A25="","",G24+N(D25)-N(F25))</f>
        <v/>
      </c>
      <c r="H25" s="23">
        <f>IF(A25="","",IF(G25&lt;0,"資金ショート",IF(G25&lt;$F$2,"不足ぎみ","OK")))</f>
        <v/>
      </c>
    </row>
    <row r="26">
      <c r="A26" s="21">
        <f>IF(MONTH($B$2+20)=MONTH($B$2),$B$2+20,"")</f>
        <v/>
      </c>
      <c r="B26" s="13">
        <f>IF(A26="","",CHOOSE(WEEKDAY(A26),"日","月","火","水","木","金","土"))</f>
        <v/>
      </c>
      <c r="C26" s="22" t="inlineStr"/>
      <c r="D26" s="11" t="n"/>
      <c r="E26" s="22" t="inlineStr"/>
      <c r="F26" s="11" t="n"/>
      <c r="G26" s="17">
        <f>IF(A26="","",G25+N(D26)-N(F26))</f>
        <v/>
      </c>
      <c r="H26" s="23">
        <f>IF(A26="","",IF(G26&lt;0,"資金ショート",IF(G26&lt;$F$2,"不足ぎみ","OK")))</f>
        <v/>
      </c>
    </row>
    <row r="27">
      <c r="A27" s="21">
        <f>IF(MONTH($B$2+21)=MONTH($B$2),$B$2+21,"")</f>
        <v/>
      </c>
      <c r="B27" s="13">
        <f>IF(A27="","",CHOOSE(WEEKDAY(A27),"日","月","火","水","木","金","土"))</f>
        <v/>
      </c>
      <c r="C27" s="22" t="inlineStr"/>
      <c r="D27" s="11" t="n"/>
      <c r="E27" s="22" t="inlineStr"/>
      <c r="F27" s="11" t="n"/>
      <c r="G27" s="17">
        <f>IF(A27="","",G26+N(D27)-N(F27))</f>
        <v/>
      </c>
      <c r="H27" s="23">
        <f>IF(A27="","",IF(G27&lt;0,"資金ショート",IF(G27&lt;$F$2,"不足ぎみ","OK")))</f>
        <v/>
      </c>
    </row>
    <row r="28">
      <c r="A28" s="21">
        <f>IF(MONTH($B$2+22)=MONTH($B$2),$B$2+22,"")</f>
        <v/>
      </c>
      <c r="B28" s="13">
        <f>IF(A28="","",CHOOSE(WEEKDAY(A28),"日","月","火","水","木","金","土"))</f>
        <v/>
      </c>
      <c r="C28" s="22" t="inlineStr"/>
      <c r="D28" s="11" t="n"/>
      <c r="E28" s="22" t="inlineStr"/>
      <c r="F28" s="11" t="n"/>
      <c r="G28" s="17">
        <f>IF(A28="","",G27+N(D28)-N(F28))</f>
        <v/>
      </c>
      <c r="H28" s="23">
        <f>IF(A28="","",IF(G28&lt;0,"資金ショート",IF(G28&lt;$F$2,"不足ぎみ","OK")))</f>
        <v/>
      </c>
    </row>
    <row r="29">
      <c r="A29" s="21">
        <f>IF(MONTH($B$2+23)=MONTH($B$2),$B$2+23,"")</f>
        <v/>
      </c>
      <c r="B29" s="13">
        <f>IF(A29="","",CHOOSE(WEEKDAY(A29),"日","月","火","水","木","金","土"))</f>
        <v/>
      </c>
      <c r="C29" s="22" t="inlineStr"/>
      <c r="D29" s="11" t="n"/>
      <c r="E29" s="22" t="inlineStr"/>
      <c r="F29" s="11" t="n"/>
      <c r="G29" s="17">
        <f>IF(A29="","",G28+N(D29)-N(F29))</f>
        <v/>
      </c>
      <c r="H29" s="23">
        <f>IF(A29="","",IF(G29&lt;0,"資金ショート",IF(G29&lt;$F$2,"不足ぎみ","OK")))</f>
        <v/>
      </c>
    </row>
    <row r="30">
      <c r="A30" s="21">
        <f>IF(MONTH($B$2+24)=MONTH($B$2),$B$2+24,"")</f>
        <v/>
      </c>
      <c r="B30" s="13">
        <f>IF(A30="","",CHOOSE(WEEKDAY(A30),"日","月","火","水","木","金","土"))</f>
        <v/>
      </c>
      <c r="C30" s="22" t="inlineStr"/>
      <c r="D30" s="11" t="n"/>
      <c r="E30" s="22" t="inlineStr"/>
      <c r="F30" s="11" t="n"/>
      <c r="G30" s="17">
        <f>IF(A30="","",G29+N(D30)-N(F30))</f>
        <v/>
      </c>
      <c r="H30" s="23">
        <f>IF(A30="","",IF(G30&lt;0,"資金ショート",IF(G30&lt;$F$2,"不足ぎみ","OK")))</f>
        <v/>
      </c>
    </row>
    <row r="31">
      <c r="A31" s="21">
        <f>IF(MONTH($B$2+25)=MONTH($B$2),$B$2+25,"")</f>
        <v/>
      </c>
      <c r="B31" s="13">
        <f>IF(A31="","",CHOOSE(WEEKDAY(A31),"日","月","火","水","木","金","土"))</f>
        <v/>
      </c>
      <c r="C31" s="22" t="inlineStr"/>
      <c r="D31" s="11" t="n"/>
      <c r="E31" s="22" t="inlineStr"/>
      <c r="F31" s="11" t="n"/>
      <c r="G31" s="17">
        <f>IF(A31="","",G30+N(D31)-N(F31))</f>
        <v/>
      </c>
      <c r="H31" s="23">
        <f>IF(A31="","",IF(G31&lt;0,"資金ショート",IF(G31&lt;$F$2,"不足ぎみ","OK")))</f>
        <v/>
      </c>
    </row>
    <row r="32">
      <c r="A32" s="21">
        <f>IF(MONTH($B$2+26)=MONTH($B$2),$B$2+26,"")</f>
        <v/>
      </c>
      <c r="B32" s="13">
        <f>IF(A32="","",CHOOSE(WEEKDAY(A32),"日","月","火","水","木","金","土"))</f>
        <v/>
      </c>
      <c r="C32" s="22" t="inlineStr"/>
      <c r="D32" s="11" t="n"/>
      <c r="E32" s="22" t="inlineStr"/>
      <c r="F32" s="11" t="n"/>
      <c r="G32" s="17">
        <f>IF(A32="","",G31+N(D32)-N(F32))</f>
        <v/>
      </c>
      <c r="H32" s="23">
        <f>IF(A32="","",IF(G32&lt;0,"資金ショート",IF(G32&lt;$F$2,"不足ぎみ","OK")))</f>
        <v/>
      </c>
    </row>
    <row r="33">
      <c r="A33" s="21">
        <f>IF(MONTH($B$2+27)=MONTH($B$2),$B$2+27,"")</f>
        <v/>
      </c>
      <c r="B33" s="13">
        <f>IF(A33="","",CHOOSE(WEEKDAY(A33),"日","月","火","水","木","金","土"))</f>
        <v/>
      </c>
      <c r="C33" s="22" t="inlineStr"/>
      <c r="D33" s="11" t="n"/>
      <c r="E33" s="22" t="inlineStr"/>
      <c r="F33" s="11" t="n"/>
      <c r="G33" s="17">
        <f>IF(A33="","",G32+N(D33)-N(F33))</f>
        <v/>
      </c>
      <c r="H33" s="23">
        <f>IF(A33="","",IF(G33&lt;0,"資金ショート",IF(G33&lt;$F$2,"不足ぎみ","OK")))</f>
        <v/>
      </c>
    </row>
    <row r="34">
      <c r="A34" s="21">
        <f>IF(MONTH($B$2+28)=MONTH($B$2),$B$2+28,"")</f>
        <v/>
      </c>
      <c r="B34" s="13">
        <f>IF(A34="","",CHOOSE(WEEKDAY(A34),"日","月","火","水","木","金","土"))</f>
        <v/>
      </c>
      <c r="C34" s="22" t="inlineStr"/>
      <c r="D34" s="11" t="n"/>
      <c r="E34" s="22" t="inlineStr"/>
      <c r="F34" s="11" t="n"/>
      <c r="G34" s="17">
        <f>IF(A34="","",G33+N(D34)-N(F34))</f>
        <v/>
      </c>
      <c r="H34" s="23">
        <f>IF(A34="","",IF(G34&lt;0,"資金ショート",IF(G34&lt;$F$2,"不足ぎみ","OK")))</f>
        <v/>
      </c>
    </row>
    <row r="35">
      <c r="A35" s="21">
        <f>IF(MONTH($B$2+29)=MONTH($B$2),$B$2+29,"")</f>
        <v/>
      </c>
      <c r="B35" s="13">
        <f>IF(A35="","",CHOOSE(WEEKDAY(A35),"日","月","火","水","木","金","土"))</f>
        <v/>
      </c>
      <c r="C35" s="22" t="inlineStr"/>
      <c r="D35" s="11" t="n"/>
      <c r="E35" s="22" t="inlineStr"/>
      <c r="F35" s="11" t="n"/>
      <c r="G35" s="17">
        <f>IF(A35="","",G34+N(D35)-N(F35))</f>
        <v/>
      </c>
      <c r="H35" s="23">
        <f>IF(A35="","",IF(G35&lt;0,"資金ショート",IF(G35&lt;$F$2,"不足ぎみ","OK")))</f>
        <v/>
      </c>
    </row>
    <row r="36">
      <c r="A36" s="21">
        <f>IF(MONTH($B$2+30)=MONTH($B$2),$B$2+30,"")</f>
        <v/>
      </c>
      <c r="B36" s="13">
        <f>IF(A36="","",CHOOSE(WEEKDAY(A36),"日","月","火","水","木","金","土"))</f>
        <v/>
      </c>
      <c r="C36" s="22" t="inlineStr"/>
      <c r="D36" s="11" t="n"/>
      <c r="E36" s="22" t="inlineStr"/>
      <c r="F36" s="11" t="n"/>
      <c r="G36" s="17">
        <f>IF(A36="","",G35+N(D36)-N(F36))</f>
        <v/>
      </c>
      <c r="H36" s="23">
        <f>IF(A36="","",IF(G36&lt;0,"資金ショート",IF(G36&lt;$F$2,"不足ぎみ","OK")))</f>
        <v/>
      </c>
    </row>
    <row r="37">
      <c r="E37" s="3" t="inlineStr">
        <is>
          <t>月末の残高</t>
        </is>
      </c>
      <c r="G37" s="24">
        <f>INDEX(G6:G36,COUNT(A6:A36))</f>
        <v/>
      </c>
    </row>
    <row r="38">
      <c r="E38" s="3" t="inlineStr">
        <is>
          <t>この月でいちばん少ない残高</t>
        </is>
      </c>
      <c r="G38" s="25">
        <f>MIN(G6:G36)</f>
        <v/>
      </c>
    </row>
    <row r="39">
      <c r="E39" s="3" t="inlineStr">
        <is>
          <t>入金の合計 ／ 支払いの合計</t>
        </is>
      </c>
      <c r="F39" s="26">
        <f>SUM(D6:D36)</f>
        <v/>
      </c>
      <c r="G39" s="26">
        <f>SUM(F6:F36)</f>
        <v/>
      </c>
    </row>
  </sheetData>
  <conditionalFormatting sqref="G6:H36">
    <cfRule type="expression" priority="1" dxfId="0">
      <formula>AND($G6&lt;&gt;"",$G6&lt;$F$2)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4" t="inlineStr">
        <is>
          <t>記入例：月次資金繰り表（個人事業主・軽貨物の例）</t>
        </is>
      </c>
    </row>
    <row r="2">
      <c r="A2" t="inlineStr">
        <is>
          <t>開始月（1日の日付）</t>
        </is>
      </c>
      <c r="B2" s="5" t="n">
        <v>46327</v>
      </c>
      <c r="D2" s="6" t="inlineStr">
        <is>
          <t>黄色のセルだけ入力してください。白いセルは自動計算です。</t>
        </is>
      </c>
    </row>
    <row r="3">
      <c r="A3" t="inlineStr">
        <is>
          <t>最低限残しておきたい残高</t>
        </is>
      </c>
      <c r="B3" s="7" t="n">
        <v>50000</v>
      </c>
      <c r="D3" s="6" t="inlineStr">
        <is>
          <t>翌月繰越が「最低限残しておきたい残高」を下回る月は赤くなります。</t>
        </is>
      </c>
    </row>
    <row r="4">
      <c r="A4" s="27" t="inlineStr">
        <is>
          <t>1月に車の修理代25万円。月単位では足りて見えるが、日繰り表では1月12日〜28日に足りなくなる → 12月分の請求書55万円をファクタリング（手数料10%）</t>
        </is>
      </c>
    </row>
    <row r="5">
      <c r="A5" s="8" t="inlineStr">
        <is>
          <t>項目</t>
        </is>
      </c>
      <c r="B5" s="9">
        <f>EDATE($B$2,0)</f>
        <v/>
      </c>
      <c r="C5" s="9">
        <f>EDATE($B$2,1)</f>
        <v/>
      </c>
      <c r="D5" s="9">
        <f>EDATE($B$2,2)</f>
        <v/>
      </c>
      <c r="E5" s="9">
        <f>EDATE($B$2,3)</f>
        <v/>
      </c>
      <c r="F5" s="9">
        <f>EDATE($B$2,4)</f>
        <v/>
      </c>
      <c r="G5" s="9">
        <f>EDATE($B$2,5)</f>
        <v/>
      </c>
      <c r="H5" s="8" t="inlineStr">
        <is>
          <t>合計</t>
        </is>
      </c>
    </row>
    <row r="6">
      <c r="A6" s="10" t="inlineStr">
        <is>
          <t>前月繰越（月初の現金・預金）</t>
        </is>
      </c>
      <c r="B6" s="11" t="n">
        <v>150000</v>
      </c>
      <c r="C6" s="12">
        <f>B30</f>
        <v/>
      </c>
      <c r="D6" s="12">
        <f>C30</f>
        <v/>
      </c>
      <c r="E6" s="12">
        <f>D30</f>
        <v/>
      </c>
      <c r="F6" s="12">
        <f>E30</f>
        <v/>
      </c>
      <c r="G6" s="12">
        <f>F30</f>
        <v/>
      </c>
      <c r="H6" s="13" t="n"/>
    </row>
    <row r="7">
      <c r="A7" s="14" t="inlineStr">
        <is>
          <t>【収入】</t>
        </is>
      </c>
      <c r="B7" s="15" t="n"/>
      <c r="C7" s="15" t="n"/>
      <c r="D7" s="15" t="n"/>
      <c r="E7" s="15" t="n"/>
      <c r="F7" s="15" t="n"/>
      <c r="G7" s="15" t="n"/>
      <c r="H7" s="15" t="n"/>
    </row>
    <row r="8">
      <c r="A8" s="16" t="inlineStr">
        <is>
          <t>現金売上</t>
        </is>
      </c>
      <c r="B8" s="11" t="n">
        <v>0</v>
      </c>
      <c r="C8" s="11" t="n">
        <v>0</v>
      </c>
      <c r="D8" s="11" t="n">
        <v>0</v>
      </c>
      <c r="E8" s="11" t="n">
        <v>0</v>
      </c>
      <c r="F8" s="11" t="n">
        <v>0</v>
      </c>
      <c r="G8" s="11" t="n">
        <v>0</v>
      </c>
      <c r="H8" s="17">
        <f>SUM(B8:G8)</f>
        <v/>
      </c>
    </row>
    <row r="9">
      <c r="A9" s="16" t="inlineStr">
        <is>
          <t>売掛金の回収（請求書の入金）</t>
        </is>
      </c>
      <c r="B9" s="11" t="n">
        <v>600000</v>
      </c>
      <c r="C9" s="11" t="n">
        <v>600000</v>
      </c>
      <c r="D9" s="11" t="n">
        <v>800000</v>
      </c>
      <c r="E9" s="11" t="n">
        <v>500000</v>
      </c>
      <c r="F9" s="11" t="n">
        <v>600000</v>
      </c>
      <c r="G9" s="11" t="n">
        <v>600000</v>
      </c>
      <c r="H9" s="17">
        <f>SUM(B9:G9)</f>
        <v/>
      </c>
    </row>
    <row r="10">
      <c r="A10" s="16" t="inlineStr">
        <is>
          <t>その他の収入</t>
        </is>
      </c>
      <c r="B10" s="11" t="n">
        <v>0</v>
      </c>
      <c r="C10" s="11" t="n">
        <v>0</v>
      </c>
      <c r="D10" s="11" t="n">
        <v>0</v>
      </c>
      <c r="E10" s="11" t="n">
        <v>0</v>
      </c>
      <c r="F10" s="11" t="n">
        <v>0</v>
      </c>
      <c r="G10" s="11" t="n">
        <v>0</v>
      </c>
      <c r="H10" s="17">
        <f>SUM(B10:G10)</f>
        <v/>
      </c>
    </row>
    <row r="11">
      <c r="A11" s="10" t="inlineStr">
        <is>
          <t>収入合計</t>
        </is>
      </c>
      <c r="B11" s="18">
        <f>SUM(B8:B10)</f>
        <v/>
      </c>
      <c r="C11" s="18">
        <f>SUM(C8:C10)</f>
        <v/>
      </c>
      <c r="D11" s="18">
        <f>SUM(D8:D10)</f>
        <v/>
      </c>
      <c r="E11" s="18">
        <f>SUM(E8:E10)</f>
        <v/>
      </c>
      <c r="F11" s="18">
        <f>SUM(F8:F10)</f>
        <v/>
      </c>
      <c r="G11" s="18">
        <f>SUM(G8:G10)</f>
        <v/>
      </c>
      <c r="H11" s="17">
        <f>SUM(B11:G11)</f>
        <v/>
      </c>
    </row>
    <row r="12">
      <c r="A12" s="14" t="inlineStr">
        <is>
          <t>【支出】</t>
        </is>
      </c>
      <c r="B12" s="15" t="n"/>
      <c r="C12" s="15" t="n"/>
      <c r="D12" s="15" t="n"/>
      <c r="E12" s="15" t="n"/>
      <c r="F12" s="15" t="n"/>
      <c r="G12" s="15" t="n"/>
      <c r="H12" s="15" t="n"/>
    </row>
    <row r="13">
      <c r="A13" s="16" t="inlineStr">
        <is>
          <t>現金仕入・材料費</t>
        </is>
      </c>
      <c r="B13" s="11" t="n">
        <v>0</v>
      </c>
      <c r="C13" s="11" t="n">
        <v>0</v>
      </c>
      <c r="D13" s="11" t="n">
        <v>0</v>
      </c>
      <c r="E13" s="11" t="n">
        <v>0</v>
      </c>
      <c r="F13" s="11" t="n">
        <v>0</v>
      </c>
      <c r="G13" s="11" t="n">
        <v>0</v>
      </c>
      <c r="H13" s="17">
        <f>SUM(B13:G13)</f>
        <v/>
      </c>
    </row>
    <row r="14">
      <c r="A14" s="16" t="inlineStr">
        <is>
          <t>買掛金の支払い</t>
        </is>
      </c>
      <c r="B14" s="11" t="n">
        <v>0</v>
      </c>
      <c r="C14" s="11" t="n">
        <v>0</v>
      </c>
      <c r="D14" s="11" t="n">
        <v>0</v>
      </c>
      <c r="E14" s="11" t="n">
        <v>0</v>
      </c>
      <c r="F14" s="11" t="n">
        <v>0</v>
      </c>
      <c r="G14" s="11" t="n">
        <v>0</v>
      </c>
      <c r="H14" s="17">
        <f>SUM(B14:G14)</f>
        <v/>
      </c>
    </row>
    <row r="15">
      <c r="A15" s="16" t="inlineStr">
        <is>
          <t>外注費</t>
        </is>
      </c>
      <c r="B15" s="11" t="n">
        <v>0</v>
      </c>
      <c r="C15" s="11" t="n">
        <v>0</v>
      </c>
      <c r="D15" s="11" t="n">
        <v>0</v>
      </c>
      <c r="E15" s="11" t="n">
        <v>0</v>
      </c>
      <c r="F15" s="11" t="n">
        <v>0</v>
      </c>
      <c r="G15" s="11" t="n">
        <v>0</v>
      </c>
      <c r="H15" s="17">
        <f>SUM(B15:G15)</f>
        <v/>
      </c>
    </row>
    <row r="16">
      <c r="A16" s="16" t="inlineStr">
        <is>
          <t>人件費（給料）</t>
        </is>
      </c>
      <c r="B16" s="11" t="n">
        <v>0</v>
      </c>
      <c r="C16" s="11" t="n">
        <v>0</v>
      </c>
      <c r="D16" s="11" t="n">
        <v>0</v>
      </c>
      <c r="E16" s="11" t="n">
        <v>0</v>
      </c>
      <c r="F16" s="11" t="n">
        <v>0</v>
      </c>
      <c r="G16" s="11" t="n">
        <v>0</v>
      </c>
      <c r="H16" s="17">
        <f>SUM(B16:G16)</f>
        <v/>
      </c>
    </row>
    <row r="17">
      <c r="A17" s="16" t="inlineStr">
        <is>
          <t>家賃・車両リース</t>
        </is>
      </c>
      <c r="B17" s="11" t="n">
        <v>45000</v>
      </c>
      <c r="C17" s="11" t="n">
        <v>45000</v>
      </c>
      <c r="D17" s="11" t="n">
        <v>45000</v>
      </c>
      <c r="E17" s="11" t="n">
        <v>45000</v>
      </c>
      <c r="F17" s="11" t="n">
        <v>45000</v>
      </c>
      <c r="G17" s="11" t="n">
        <v>45000</v>
      </c>
      <c r="H17" s="17">
        <f>SUM(B17:G17)</f>
        <v/>
      </c>
    </row>
    <row r="18">
      <c r="A18" s="16" t="inlineStr">
        <is>
          <t>燃料費・交通費</t>
        </is>
      </c>
      <c r="B18" s="11" t="n">
        <v>90000</v>
      </c>
      <c r="C18" s="11" t="n">
        <v>90000</v>
      </c>
      <c r="D18" s="11" t="n">
        <v>90000</v>
      </c>
      <c r="E18" s="11" t="n">
        <v>90000</v>
      </c>
      <c r="F18" s="11" t="n">
        <v>90000</v>
      </c>
      <c r="G18" s="11" t="n">
        <v>90000</v>
      </c>
      <c r="H18" s="17">
        <f>SUM(B18:G18)</f>
        <v/>
      </c>
    </row>
    <row r="19">
      <c r="A19" s="16" t="inlineStr">
        <is>
          <t>通信費・その他の経費</t>
        </is>
      </c>
      <c r="B19" s="11" t="n">
        <v>45000</v>
      </c>
      <c r="C19" s="11" t="n">
        <v>45000</v>
      </c>
      <c r="D19" s="11" t="n">
        <v>295000</v>
      </c>
      <c r="E19" s="11" t="n">
        <v>45000</v>
      </c>
      <c r="F19" s="11" t="n">
        <v>45000</v>
      </c>
      <c r="G19" s="11" t="n">
        <v>45000</v>
      </c>
      <c r="H19" s="17">
        <f>SUM(B19:G19)</f>
        <v/>
      </c>
    </row>
    <row r="20">
      <c r="A20" s="16" t="inlineStr">
        <is>
          <t>税金・社会保険料</t>
        </is>
      </c>
      <c r="B20" s="11" t="n">
        <v>50000</v>
      </c>
      <c r="C20" s="11" t="n">
        <v>50000</v>
      </c>
      <c r="D20" s="11" t="n">
        <v>50000</v>
      </c>
      <c r="E20" s="11" t="n">
        <v>50000</v>
      </c>
      <c r="F20" s="11" t="n">
        <v>150000</v>
      </c>
      <c r="G20" s="11" t="n">
        <v>50000</v>
      </c>
      <c r="H20" s="17">
        <f>SUM(B20:G20)</f>
        <v/>
      </c>
    </row>
    <row r="21">
      <c r="A21" s="16" t="inlineStr">
        <is>
          <t>生活費（個人事業主の事業主貸）</t>
        </is>
      </c>
      <c r="B21" s="11" t="n">
        <v>300000</v>
      </c>
      <c r="C21" s="11" t="n">
        <v>300000</v>
      </c>
      <c r="D21" s="11" t="n">
        <v>300000</v>
      </c>
      <c r="E21" s="11" t="n">
        <v>300000</v>
      </c>
      <c r="F21" s="11" t="n">
        <v>300000</v>
      </c>
      <c r="G21" s="11" t="n">
        <v>300000</v>
      </c>
      <c r="H21" s="17">
        <f>SUM(B21:G21)</f>
        <v/>
      </c>
    </row>
    <row r="22">
      <c r="A22" s="10" t="inlineStr">
        <is>
          <t>支出合計</t>
        </is>
      </c>
      <c r="B22" s="18">
        <f>SUM(B13:B21)</f>
        <v/>
      </c>
      <c r="C22" s="18">
        <f>SUM(C13:C21)</f>
        <v/>
      </c>
      <c r="D22" s="18">
        <f>SUM(D13:D21)</f>
        <v/>
      </c>
      <c r="E22" s="18">
        <f>SUM(E13:E21)</f>
        <v/>
      </c>
      <c r="F22" s="18">
        <f>SUM(F13:F21)</f>
        <v/>
      </c>
      <c r="G22" s="18">
        <f>SUM(G13:G21)</f>
        <v/>
      </c>
      <c r="H22" s="17">
        <f>SUM(B22:G22)</f>
        <v/>
      </c>
    </row>
    <row r="23">
      <c r="A23" s="10" t="inlineStr">
        <is>
          <t>経常収支（収入合計−支出合計）</t>
        </is>
      </c>
      <c r="B23" s="18">
        <f>B11-B22</f>
        <v/>
      </c>
      <c r="C23" s="18">
        <f>C11-C22</f>
        <v/>
      </c>
      <c r="D23" s="18">
        <f>D11-D22</f>
        <v/>
      </c>
      <c r="E23" s="18">
        <f>E11-E22</f>
        <v/>
      </c>
      <c r="F23" s="18">
        <f>F11-F22</f>
        <v/>
      </c>
      <c r="G23" s="18">
        <f>G11-G22</f>
        <v/>
      </c>
      <c r="H23" s="17">
        <f>SUM(B23:G23)</f>
        <v/>
      </c>
    </row>
    <row r="24">
      <c r="A24" s="14" t="inlineStr">
        <is>
          <t>【財務】</t>
        </is>
      </c>
      <c r="B24" s="15" t="n"/>
      <c r="C24" s="15" t="n"/>
      <c r="D24" s="15" t="n"/>
      <c r="E24" s="15" t="n"/>
      <c r="F24" s="15" t="n"/>
      <c r="G24" s="15" t="n"/>
      <c r="H24" s="15" t="n"/>
    </row>
    <row r="25">
      <c r="A25" s="16" t="inlineStr">
        <is>
          <t>借入れ</t>
        </is>
      </c>
      <c r="B25" s="11" t="n">
        <v>0</v>
      </c>
      <c r="C25" s="11" t="n">
        <v>0</v>
      </c>
      <c r="D25" s="11" t="n">
        <v>0</v>
      </c>
      <c r="E25" s="11" t="n">
        <v>0</v>
      </c>
      <c r="F25" s="11" t="n">
        <v>0</v>
      </c>
      <c r="G25" s="11" t="n">
        <v>0</v>
      </c>
      <c r="H25" s="17">
        <f>SUM(B25:G25)</f>
        <v/>
      </c>
    </row>
    <row r="26">
      <c r="A26" s="16" t="inlineStr">
        <is>
          <t>ファクタリングの入金（手取り）</t>
        </is>
      </c>
      <c r="B26" s="11" t="n">
        <v>0</v>
      </c>
      <c r="C26" s="11" t="n">
        <v>0</v>
      </c>
      <c r="D26" s="11" t="n">
        <v>495000</v>
      </c>
      <c r="E26" s="11" t="n">
        <v>0</v>
      </c>
      <c r="F26" s="11" t="n">
        <v>0</v>
      </c>
      <c r="G26" s="11" t="n">
        <v>0</v>
      </c>
      <c r="H26" s="17">
        <f>SUM(B26:G26)</f>
        <v/>
      </c>
    </row>
    <row r="27">
      <c r="A27" s="16" t="inlineStr">
        <is>
          <t>借入金の返済</t>
        </is>
      </c>
      <c r="B27" s="11" t="n">
        <v>0</v>
      </c>
      <c r="C27" s="11" t="n">
        <v>0</v>
      </c>
      <c r="D27" s="11" t="n">
        <v>0</v>
      </c>
      <c r="E27" s="11" t="n">
        <v>0</v>
      </c>
      <c r="F27" s="11" t="n">
        <v>0</v>
      </c>
      <c r="G27" s="11" t="n">
        <v>0</v>
      </c>
      <c r="H27" s="17">
        <f>SUM(B27:G27)</f>
        <v/>
      </c>
    </row>
    <row r="28">
      <c r="A28" s="16" t="inlineStr">
        <is>
          <t>ファクタリング会社への送金</t>
        </is>
      </c>
      <c r="B28" s="11" t="n">
        <v>0</v>
      </c>
      <c r="C28" s="11" t="n">
        <v>0</v>
      </c>
      <c r="D28" s="11" t="n">
        <v>550000</v>
      </c>
      <c r="E28" s="11" t="n">
        <v>0</v>
      </c>
      <c r="F28" s="11" t="n">
        <v>0</v>
      </c>
      <c r="G28" s="11" t="n">
        <v>0</v>
      </c>
      <c r="H28" s="17">
        <f>SUM(B28:G28)</f>
        <v/>
      </c>
    </row>
    <row r="29">
      <c r="A29" s="10" t="inlineStr">
        <is>
          <t>財務収支</t>
        </is>
      </c>
      <c r="B29" s="18">
        <f>B25+B26-B27-B28</f>
        <v/>
      </c>
      <c r="C29" s="18">
        <f>C25+C26-C27-C28</f>
        <v/>
      </c>
      <c r="D29" s="18">
        <f>D25+D26-D27-D28</f>
        <v/>
      </c>
      <c r="E29" s="18">
        <f>E25+E26-E27-E28</f>
        <v/>
      </c>
      <c r="F29" s="18">
        <f>F25+F26-F27-F28</f>
        <v/>
      </c>
      <c r="G29" s="18">
        <f>G25+G26-G27-G28</f>
        <v/>
      </c>
      <c r="H29" s="17">
        <f>SUM(B29:G29)</f>
        <v/>
      </c>
    </row>
    <row r="30">
      <c r="A30" s="10" t="inlineStr">
        <is>
          <t>翌月繰越（月末の現金・預金）</t>
        </is>
      </c>
      <c r="B30" s="19">
        <f>B6+B23+B29</f>
        <v/>
      </c>
      <c r="C30" s="19">
        <f>C6+C23+C29</f>
        <v/>
      </c>
      <c r="D30" s="19">
        <f>D6+D23+D29</f>
        <v/>
      </c>
      <c r="E30" s="19">
        <f>E6+E23+E29</f>
        <v/>
      </c>
      <c r="F30" s="19">
        <f>F6+F23+F29</f>
        <v/>
      </c>
      <c r="G30" s="19">
        <f>G6+G23+G29</f>
        <v/>
      </c>
      <c r="H30" s="13" t="n"/>
    </row>
    <row r="31">
      <c r="A31" s="10" t="inlineStr">
        <is>
          <t>判定</t>
        </is>
      </c>
      <c r="B31" s="20">
        <f>IF(B30&lt;0,"資金ショート",IF(B30&lt;$B$3,"不足ぎみ","OK"))</f>
        <v/>
      </c>
      <c r="C31" s="20">
        <f>IF(C30&lt;0,"資金ショート",IF(C30&lt;$B$3,"不足ぎみ","OK"))</f>
        <v/>
      </c>
      <c r="D31" s="20">
        <f>IF(D30&lt;0,"資金ショート",IF(D30&lt;$B$3,"不足ぎみ","OK"))</f>
        <v/>
      </c>
      <c r="E31" s="20">
        <f>IF(E30&lt;0,"資金ショート",IF(E30&lt;$B$3,"不足ぎみ","OK"))</f>
        <v/>
      </c>
      <c r="F31" s="20">
        <f>IF(F30&lt;0,"資金ショート",IF(F30&lt;$B$3,"不足ぎみ","OK"))</f>
        <v/>
      </c>
      <c r="G31" s="20">
        <f>IF(G30&lt;0,"資金ショート",IF(G30&lt;$B$3,"不足ぎみ","OK"))</f>
        <v/>
      </c>
      <c r="H31" s="13" t="n"/>
    </row>
  </sheetData>
  <conditionalFormatting sqref="B30:G30">
    <cfRule type="expression" priority="1" dxfId="0">
      <formula>B30&lt;$B$3</formula>
    </cfRule>
  </conditionalFormatting>
  <conditionalFormatting sqref="B31:G31">
    <cfRule type="expression" priority="2" dxfId="0">
      <formula>B31&lt;&gt;"OK"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30" customWidth="1" min="3" max="3"/>
    <col width="13" customWidth="1" min="4" max="4"/>
    <col width="30" customWidth="1" min="5" max="5"/>
    <col width="13" customWidth="1" min="6" max="6"/>
    <col width="15" customWidth="1" min="7" max="7"/>
    <col width="12" customWidth="1" min="8" max="8"/>
  </cols>
  <sheetData>
    <row r="1">
      <c r="A1" s="4" t="inlineStr">
        <is>
          <t>記入例：日繰り表 2027年1月（ファクタリングを使わない場合）</t>
        </is>
      </c>
    </row>
    <row r="2">
      <c r="A2" t="inlineStr">
        <is>
          <t>対象月の1日</t>
        </is>
      </c>
      <c r="B2" s="5" t="n">
        <v>46388</v>
      </c>
      <c r="D2" t="inlineStr">
        <is>
          <t>最低限残しておきたい残高</t>
        </is>
      </c>
      <c r="F2" s="7" t="n">
        <v>50000</v>
      </c>
    </row>
    <row r="3">
      <c r="A3" t="inlineStr">
        <is>
          <t>月初の残高（前月繰越）</t>
        </is>
      </c>
      <c r="B3" s="7" t="n">
        <v>290000</v>
      </c>
      <c r="D3" s="6" t="inlineStr">
        <is>
          <t>黄色のセルだけ入力。残高が最低残高を下回る日は赤くなります。</t>
        </is>
      </c>
    </row>
    <row r="4">
      <c r="A4" s="27" t="inlineStr">
        <is>
          <t>月末には黒字に戻るが、12日の修理代で残高がマイナスになり、28日には−44万円まで不足する</t>
        </is>
      </c>
    </row>
    <row r="5">
      <c r="A5" s="8" t="inlineStr">
        <is>
          <t>日付</t>
        </is>
      </c>
      <c r="B5" s="8" t="inlineStr">
        <is>
          <t>曜日</t>
        </is>
      </c>
      <c r="C5" s="8" t="inlineStr">
        <is>
          <t>入金の内容</t>
        </is>
      </c>
      <c r="D5" s="8" t="inlineStr">
        <is>
          <t>入金額</t>
        </is>
      </c>
      <c r="E5" s="8" t="inlineStr">
        <is>
          <t>支払いの内容</t>
        </is>
      </c>
      <c r="F5" s="8" t="inlineStr">
        <is>
          <t>支払額</t>
        </is>
      </c>
      <c r="G5" s="8" t="inlineStr">
        <is>
          <t>その日の残高</t>
        </is>
      </c>
      <c r="H5" s="8" t="inlineStr">
        <is>
          <t>判定</t>
        </is>
      </c>
    </row>
    <row r="6">
      <c r="A6" s="21">
        <f>IF(MONTH($B$2+0)=MONTH($B$2),$B$2+0,"")</f>
        <v/>
      </c>
      <c r="B6" s="13">
        <f>IF(A6="","",CHOOSE(WEEKDAY(A6),"日","月","火","水","木","金","土"))</f>
        <v/>
      </c>
      <c r="C6" s="22" t="inlineStr"/>
      <c r="D6" s="11" t="n"/>
      <c r="E6" s="22" t="inlineStr"/>
      <c r="F6" s="11" t="n"/>
      <c r="G6" s="17">
        <f>IF(A6="","",$B$3+N(D6)-N(F6))</f>
        <v/>
      </c>
      <c r="H6" s="23">
        <f>IF(A6="","",IF(G6&lt;0,"資金ショート",IF(G6&lt;$F$2,"不足ぎみ","OK")))</f>
        <v/>
      </c>
    </row>
    <row r="7">
      <c r="A7" s="21">
        <f>IF(MONTH($B$2+1)=MONTH($B$2),$B$2+1,"")</f>
        <v/>
      </c>
      <c r="B7" s="13">
        <f>IF(A7="","",CHOOSE(WEEKDAY(A7),"日","月","火","水","木","金","土"))</f>
        <v/>
      </c>
      <c r="C7" s="22" t="inlineStr"/>
      <c r="D7" s="11" t="n"/>
      <c r="E7" s="22" t="inlineStr"/>
      <c r="F7" s="11" t="n"/>
      <c r="G7" s="17">
        <f>IF(A7="","",G6+N(D7)-N(F7))</f>
        <v/>
      </c>
      <c r="H7" s="23">
        <f>IF(A7="","",IF(G7&lt;0,"資金ショート",IF(G7&lt;$F$2,"不足ぎみ","OK")))</f>
        <v/>
      </c>
    </row>
    <row r="8">
      <c r="A8" s="21">
        <f>IF(MONTH($B$2+2)=MONTH($B$2),$B$2+2,"")</f>
        <v/>
      </c>
      <c r="B8" s="13">
        <f>IF(A8="","",CHOOSE(WEEKDAY(A8),"日","月","火","水","木","金","土"))</f>
        <v/>
      </c>
      <c r="C8" s="22" t="inlineStr"/>
      <c r="D8" s="11" t="n"/>
      <c r="E8" s="22" t="inlineStr"/>
      <c r="F8" s="11" t="n"/>
      <c r="G8" s="17">
        <f>IF(A8="","",G7+N(D8)-N(F8))</f>
        <v/>
      </c>
      <c r="H8" s="23">
        <f>IF(A8="","",IF(G8&lt;0,"資金ショート",IF(G8&lt;$F$2,"不足ぎみ","OK")))</f>
        <v/>
      </c>
    </row>
    <row r="9">
      <c r="A9" s="21">
        <f>IF(MONTH($B$2+3)=MONTH($B$2),$B$2+3,"")</f>
        <v/>
      </c>
      <c r="B9" s="13">
        <f>IF(A9="","",CHOOSE(WEEKDAY(A9),"日","月","火","水","木","金","土"))</f>
        <v/>
      </c>
      <c r="C9" s="22" t="inlineStr"/>
      <c r="D9" s="11" t="n"/>
      <c r="E9" s="22" t="inlineStr"/>
      <c r="F9" s="11" t="n"/>
      <c r="G9" s="17">
        <f>IF(A9="","",G8+N(D9)-N(F9))</f>
        <v/>
      </c>
      <c r="H9" s="23">
        <f>IF(A9="","",IF(G9&lt;0,"資金ショート",IF(G9&lt;$F$2,"不足ぎみ","OK")))</f>
        <v/>
      </c>
    </row>
    <row r="10">
      <c r="A10" s="21">
        <f>IF(MONTH($B$2+4)=MONTH($B$2),$B$2+4,"")</f>
        <v/>
      </c>
      <c r="B10" s="13">
        <f>IF(A10="","",CHOOSE(WEEKDAY(A10),"日","月","火","水","木","金","土"))</f>
        <v/>
      </c>
      <c r="C10" s="22" t="inlineStr"/>
      <c r="D10" s="11" t="n"/>
      <c r="E10" s="22" t="inlineStr"/>
      <c r="F10" s="11" t="n"/>
      <c r="G10" s="17">
        <f>IF(A10="","",G9+N(D10)-N(F10))</f>
        <v/>
      </c>
      <c r="H10" s="23">
        <f>IF(A10="","",IF(G10&lt;0,"資金ショート",IF(G10&lt;$F$2,"不足ぎみ","OK")))</f>
        <v/>
      </c>
    </row>
    <row r="11">
      <c r="A11" s="21">
        <f>IF(MONTH($B$2+5)=MONTH($B$2),$B$2+5,"")</f>
        <v/>
      </c>
      <c r="B11" s="13">
        <f>IF(A11="","",CHOOSE(WEEKDAY(A11),"日","月","火","水","木","金","土"))</f>
        <v/>
      </c>
      <c r="C11" s="22" t="inlineStr"/>
      <c r="D11" s="11" t="n"/>
      <c r="E11" s="22" t="inlineStr"/>
      <c r="F11" s="11" t="n"/>
      <c r="G11" s="17">
        <f>IF(A11="","",G10+N(D11)-N(F11))</f>
        <v/>
      </c>
      <c r="H11" s="23">
        <f>IF(A11="","",IF(G11&lt;0,"資金ショート",IF(G11&lt;$F$2,"不足ぎみ","OK")))</f>
        <v/>
      </c>
    </row>
    <row r="12">
      <c r="A12" s="21">
        <f>IF(MONTH($B$2+6)=MONTH($B$2),$B$2+6,"")</f>
        <v/>
      </c>
      <c r="B12" s="13">
        <f>IF(A12="","",CHOOSE(WEEKDAY(A12),"日","月","火","水","木","金","土"))</f>
        <v/>
      </c>
      <c r="C12" s="22" t="inlineStr"/>
      <c r="D12" s="11" t="n"/>
      <c r="E12" s="22" t="inlineStr">
        <is>
          <t>生活費・燃料</t>
        </is>
      </c>
      <c r="F12" s="11" t="n">
        <v>97500</v>
      </c>
      <c r="G12" s="17">
        <f>IF(A12="","",G11+N(D12)-N(F12))</f>
        <v/>
      </c>
      <c r="H12" s="23">
        <f>IF(A12="","",IF(G12&lt;0,"資金ショート",IF(G12&lt;$F$2,"不足ぎみ","OK")))</f>
        <v/>
      </c>
    </row>
    <row r="13">
      <c r="A13" s="21">
        <f>IF(MONTH($B$2+7)=MONTH($B$2),$B$2+7,"")</f>
        <v/>
      </c>
      <c r="B13" s="13">
        <f>IF(A13="","",CHOOSE(WEEKDAY(A13),"日","月","火","水","木","金","土"))</f>
        <v/>
      </c>
      <c r="C13" s="22" t="inlineStr"/>
      <c r="D13" s="11" t="n"/>
      <c r="E13" s="22" t="inlineStr"/>
      <c r="F13" s="11" t="n"/>
      <c r="G13" s="17">
        <f>IF(A13="","",G12+N(D13)-N(F13))</f>
        <v/>
      </c>
      <c r="H13" s="23">
        <f>IF(A13="","",IF(G13&lt;0,"資金ショート",IF(G13&lt;$F$2,"不足ぎみ","OK")))</f>
        <v/>
      </c>
    </row>
    <row r="14">
      <c r="A14" s="21">
        <f>IF(MONTH($B$2+8)=MONTH($B$2),$B$2+8,"")</f>
        <v/>
      </c>
      <c r="B14" s="13">
        <f>IF(A14="","",CHOOSE(WEEKDAY(A14),"日","月","火","水","木","金","土"))</f>
        <v/>
      </c>
      <c r="C14" s="22" t="inlineStr"/>
      <c r="D14" s="11" t="n"/>
      <c r="E14" s="22" t="inlineStr"/>
      <c r="F14" s="11" t="n"/>
      <c r="G14" s="17">
        <f>IF(A14="","",G13+N(D14)-N(F14))</f>
        <v/>
      </c>
      <c r="H14" s="23">
        <f>IF(A14="","",IF(G14&lt;0,"資金ショート",IF(G14&lt;$F$2,"不足ぎみ","OK")))</f>
        <v/>
      </c>
    </row>
    <row r="15">
      <c r="A15" s="21">
        <f>IF(MONTH($B$2+9)=MONTH($B$2),$B$2+9,"")</f>
        <v/>
      </c>
      <c r="B15" s="13">
        <f>IF(A15="","",CHOOSE(WEEKDAY(A15),"日","月","火","水","木","金","土"))</f>
        <v/>
      </c>
      <c r="C15" s="22" t="inlineStr"/>
      <c r="D15" s="11" t="n"/>
      <c r="E15" s="22" t="inlineStr"/>
      <c r="F15" s="11" t="n"/>
      <c r="G15" s="17">
        <f>IF(A15="","",G14+N(D15)-N(F15))</f>
        <v/>
      </c>
      <c r="H15" s="23">
        <f>IF(A15="","",IF(G15&lt;0,"資金ショート",IF(G15&lt;$F$2,"不足ぎみ","OK")))</f>
        <v/>
      </c>
    </row>
    <row r="16">
      <c r="A16" s="21">
        <f>IF(MONTH($B$2+10)=MONTH($B$2),$B$2+10,"")</f>
        <v/>
      </c>
      <c r="B16" s="13">
        <f>IF(A16="","",CHOOSE(WEEKDAY(A16),"日","月","火","水","木","金","土"))</f>
        <v/>
      </c>
      <c r="C16" s="22" t="inlineStr"/>
      <c r="D16" s="11" t="n"/>
      <c r="E16" s="22" t="inlineStr"/>
      <c r="F16" s="11" t="n"/>
      <c r="G16" s="17">
        <f>IF(A16="","",G15+N(D16)-N(F16))</f>
        <v/>
      </c>
      <c r="H16" s="23">
        <f>IF(A16="","",IF(G16&lt;0,"資金ショート",IF(G16&lt;$F$2,"不足ぎみ","OK")))</f>
        <v/>
      </c>
    </row>
    <row r="17">
      <c r="A17" s="21">
        <f>IF(MONTH($B$2+11)=MONTH($B$2),$B$2+11,"")</f>
        <v/>
      </c>
      <c r="B17" s="13">
        <f>IF(A17="","",CHOOSE(WEEKDAY(A17),"日","月","火","水","木","金","土"))</f>
        <v/>
      </c>
      <c r="C17" s="22" t="inlineStr"/>
      <c r="D17" s="11" t="n"/>
      <c r="E17" s="22" t="inlineStr">
        <is>
          <t>車の修理代</t>
        </is>
      </c>
      <c r="F17" s="11" t="n">
        <v>250000</v>
      </c>
      <c r="G17" s="17">
        <f>IF(A17="","",G16+N(D17)-N(F17))</f>
        <v/>
      </c>
      <c r="H17" s="23">
        <f>IF(A17="","",IF(G17&lt;0,"資金ショート",IF(G17&lt;$F$2,"不足ぎみ","OK")))</f>
        <v/>
      </c>
    </row>
    <row r="18">
      <c r="A18" s="21">
        <f>IF(MONTH($B$2+12)=MONTH($B$2),$B$2+12,"")</f>
        <v/>
      </c>
      <c r="B18" s="13">
        <f>IF(A18="","",CHOOSE(WEEKDAY(A18),"日","月","火","水","木","金","土"))</f>
        <v/>
      </c>
      <c r="C18" s="22" t="inlineStr"/>
      <c r="D18" s="11" t="n"/>
      <c r="E18" s="22" t="inlineStr"/>
      <c r="F18" s="11" t="n"/>
      <c r="G18" s="17">
        <f>IF(A18="","",G17+N(D18)-N(F18))</f>
        <v/>
      </c>
      <c r="H18" s="23">
        <f>IF(A18="","",IF(G18&lt;0,"資金ショート",IF(G18&lt;$F$2,"不足ぎみ","OK")))</f>
        <v/>
      </c>
    </row>
    <row r="19">
      <c r="A19" s="21">
        <f>IF(MONTH($B$2+13)=MONTH($B$2),$B$2+13,"")</f>
        <v/>
      </c>
      <c r="B19" s="13">
        <f>IF(A19="","",CHOOSE(WEEKDAY(A19),"日","月","火","水","木","金","土"))</f>
        <v/>
      </c>
      <c r="C19" s="22" t="inlineStr"/>
      <c r="D19" s="11" t="n"/>
      <c r="E19" s="22" t="inlineStr">
        <is>
          <t>生活費・燃料</t>
        </is>
      </c>
      <c r="F19" s="11" t="n">
        <v>97500</v>
      </c>
      <c r="G19" s="17">
        <f>IF(A19="","",G18+N(D19)-N(F19))</f>
        <v/>
      </c>
      <c r="H19" s="23">
        <f>IF(A19="","",IF(G19&lt;0,"資金ショート",IF(G19&lt;$F$2,"不足ぎみ","OK")))</f>
        <v/>
      </c>
    </row>
    <row r="20">
      <c r="A20" s="21">
        <f>IF(MONTH($B$2+14)=MONTH($B$2),$B$2+14,"")</f>
        <v/>
      </c>
      <c r="B20" s="13">
        <f>IF(A20="","",CHOOSE(WEEKDAY(A20),"日","月","火","水","木","金","土"))</f>
        <v/>
      </c>
      <c r="C20" s="22" t="inlineStr"/>
      <c r="D20" s="11" t="n"/>
      <c r="E20" s="22" t="inlineStr"/>
      <c r="F20" s="11" t="n"/>
      <c r="G20" s="17">
        <f>IF(A20="","",G19+N(D20)-N(F20))</f>
        <v/>
      </c>
      <c r="H20" s="23">
        <f>IF(A20="","",IF(G20&lt;0,"資金ショート",IF(G20&lt;$F$2,"不足ぎみ","OK")))</f>
        <v/>
      </c>
    </row>
    <row r="21">
      <c r="A21" s="21">
        <f>IF(MONTH($B$2+15)=MONTH($B$2),$B$2+15,"")</f>
        <v/>
      </c>
      <c r="B21" s="13">
        <f>IF(A21="","",CHOOSE(WEEKDAY(A21),"日","月","火","水","木","金","土"))</f>
        <v/>
      </c>
      <c r="C21" s="22" t="inlineStr"/>
      <c r="D21" s="11" t="n"/>
      <c r="E21" s="22" t="inlineStr"/>
      <c r="F21" s="11" t="n"/>
      <c r="G21" s="17">
        <f>IF(A21="","",G20+N(D21)-N(F21))</f>
        <v/>
      </c>
      <c r="H21" s="23">
        <f>IF(A21="","",IF(G21&lt;0,"資金ショート",IF(G21&lt;$F$2,"不足ぎみ","OK")))</f>
        <v/>
      </c>
    </row>
    <row r="22">
      <c r="A22" s="21">
        <f>IF(MONTH($B$2+16)=MONTH($B$2),$B$2+16,"")</f>
        <v/>
      </c>
      <c r="B22" s="13">
        <f>IF(A22="","",CHOOSE(WEEKDAY(A22),"日","月","火","水","木","金","土"))</f>
        <v/>
      </c>
      <c r="C22" s="22" t="inlineStr"/>
      <c r="D22" s="11" t="n"/>
      <c r="E22" s="22" t="inlineStr"/>
      <c r="F22" s="11" t="n"/>
      <c r="G22" s="17">
        <f>IF(A22="","",G21+N(D22)-N(F22))</f>
        <v/>
      </c>
      <c r="H22" s="23">
        <f>IF(A22="","",IF(G22&lt;0,"資金ショート",IF(G22&lt;$F$2,"不足ぎみ","OK")))</f>
        <v/>
      </c>
    </row>
    <row r="23">
      <c r="A23" s="21">
        <f>IF(MONTH($B$2+17)=MONTH($B$2),$B$2+17,"")</f>
        <v/>
      </c>
      <c r="B23" s="13">
        <f>IF(A23="","",CHOOSE(WEEKDAY(A23),"日","月","火","水","木","金","土"))</f>
        <v/>
      </c>
      <c r="C23" s="22" t="inlineStr"/>
      <c r="D23" s="11" t="n"/>
      <c r="E23" s="22" t="inlineStr"/>
      <c r="F23" s="11" t="n"/>
      <c r="G23" s="17">
        <f>IF(A23="","",G22+N(D23)-N(F23))</f>
        <v/>
      </c>
      <c r="H23" s="23">
        <f>IF(A23="","",IF(G23&lt;0,"資金ショート",IF(G23&lt;$F$2,"不足ぎみ","OK")))</f>
        <v/>
      </c>
    </row>
    <row r="24">
      <c r="A24" s="21">
        <f>IF(MONTH($B$2+18)=MONTH($B$2),$B$2+18,"")</f>
        <v/>
      </c>
      <c r="B24" s="13">
        <f>IF(A24="","",CHOOSE(WEEKDAY(A24),"日","月","火","水","木","金","土"))</f>
        <v/>
      </c>
      <c r="C24" s="22" t="inlineStr"/>
      <c r="D24" s="11" t="n"/>
      <c r="E24" s="22" t="inlineStr"/>
      <c r="F24" s="11" t="n"/>
      <c r="G24" s="17">
        <f>IF(A24="","",G23+N(D24)-N(F24))</f>
        <v/>
      </c>
      <c r="H24" s="23">
        <f>IF(A24="","",IF(G24&lt;0,"資金ショート",IF(G24&lt;$F$2,"不足ぎみ","OK")))</f>
        <v/>
      </c>
    </row>
    <row r="25">
      <c r="A25" s="21">
        <f>IF(MONTH($B$2+19)=MONTH($B$2),$B$2+19,"")</f>
        <v/>
      </c>
      <c r="B25" s="13">
        <f>IF(A25="","",CHOOSE(WEEKDAY(A25),"日","月","火","水","木","金","土"))</f>
        <v/>
      </c>
      <c r="C25" s="22" t="inlineStr"/>
      <c r="D25" s="11" t="n"/>
      <c r="E25" s="22" t="inlineStr"/>
      <c r="F25" s="11" t="n"/>
      <c r="G25" s="17">
        <f>IF(A25="","",G24+N(D25)-N(F25))</f>
        <v/>
      </c>
      <c r="H25" s="23">
        <f>IF(A25="","",IF(G25&lt;0,"資金ショート",IF(G25&lt;$F$2,"不足ぎみ","OK")))</f>
        <v/>
      </c>
    </row>
    <row r="26">
      <c r="A26" s="21">
        <f>IF(MONTH($B$2+20)=MONTH($B$2),$B$2+20,"")</f>
        <v/>
      </c>
      <c r="B26" s="13">
        <f>IF(A26="","",CHOOSE(WEEKDAY(A26),"日","月","火","水","木","金","土"))</f>
        <v/>
      </c>
      <c r="C26" s="22" t="inlineStr"/>
      <c r="D26" s="11" t="n"/>
      <c r="E26" s="22" t="inlineStr">
        <is>
          <t>生活費・燃料</t>
        </is>
      </c>
      <c r="F26" s="11" t="n">
        <v>97500</v>
      </c>
      <c r="G26" s="17">
        <f>IF(A26="","",G25+N(D26)-N(F26))</f>
        <v/>
      </c>
      <c r="H26" s="23">
        <f>IF(A26="","",IF(G26&lt;0,"資金ショート",IF(G26&lt;$F$2,"不足ぎみ","OK")))</f>
        <v/>
      </c>
    </row>
    <row r="27">
      <c r="A27" s="21">
        <f>IF(MONTH($B$2+21)=MONTH($B$2),$B$2+21,"")</f>
        <v/>
      </c>
      <c r="B27" s="13">
        <f>IF(A27="","",CHOOSE(WEEKDAY(A27),"日","月","火","水","木","金","土"))</f>
        <v/>
      </c>
      <c r="C27" s="22" t="inlineStr"/>
      <c r="D27" s="11" t="n"/>
      <c r="E27" s="22" t="inlineStr"/>
      <c r="F27" s="11" t="n"/>
      <c r="G27" s="17">
        <f>IF(A27="","",G26+N(D27)-N(F27))</f>
        <v/>
      </c>
      <c r="H27" s="23">
        <f>IF(A27="","",IF(G27&lt;0,"資金ショート",IF(G27&lt;$F$2,"不足ぎみ","OK")))</f>
        <v/>
      </c>
    </row>
    <row r="28">
      <c r="A28" s="21">
        <f>IF(MONTH($B$2+22)=MONTH($B$2),$B$2+22,"")</f>
        <v/>
      </c>
      <c r="B28" s="13">
        <f>IF(A28="","",CHOOSE(WEEKDAY(A28),"日","月","火","水","木","金","土"))</f>
        <v/>
      </c>
      <c r="C28" s="22" t="inlineStr"/>
      <c r="D28" s="11" t="n"/>
      <c r="E28" s="22" t="inlineStr"/>
      <c r="F28" s="11" t="n"/>
      <c r="G28" s="17">
        <f>IF(A28="","",G27+N(D28)-N(F28))</f>
        <v/>
      </c>
      <c r="H28" s="23">
        <f>IF(A28="","",IF(G28&lt;0,"資金ショート",IF(G28&lt;$F$2,"不足ぎみ","OK")))</f>
        <v/>
      </c>
    </row>
    <row r="29">
      <c r="A29" s="21">
        <f>IF(MONTH($B$2+23)=MONTH($B$2),$B$2+23,"")</f>
        <v/>
      </c>
      <c r="B29" s="13">
        <f>IF(A29="","",CHOOSE(WEEKDAY(A29),"日","月","火","水","木","金","土"))</f>
        <v/>
      </c>
      <c r="C29" s="22" t="inlineStr"/>
      <c r="D29" s="11" t="n"/>
      <c r="E29" s="22" t="inlineStr"/>
      <c r="F29" s="11" t="n"/>
      <c r="G29" s="17">
        <f>IF(A29="","",G28+N(D29)-N(F29))</f>
        <v/>
      </c>
      <c r="H29" s="23">
        <f>IF(A29="","",IF(G29&lt;0,"資金ショート",IF(G29&lt;$F$2,"不足ぎみ","OK")))</f>
        <v/>
      </c>
    </row>
    <row r="30">
      <c r="A30" s="21">
        <f>IF(MONTH($B$2+24)=MONTH($B$2),$B$2+24,"")</f>
        <v/>
      </c>
      <c r="B30" s="13">
        <f>IF(A30="","",CHOOSE(WEEKDAY(A30),"日","月","火","水","木","金","土"))</f>
        <v/>
      </c>
      <c r="C30" s="22" t="inlineStr"/>
      <c r="D30" s="11" t="n"/>
      <c r="E30" s="22" t="inlineStr"/>
      <c r="F30" s="11" t="n"/>
      <c r="G30" s="17">
        <f>IF(A30="","",G29+N(D30)-N(F30))</f>
        <v/>
      </c>
      <c r="H30" s="23">
        <f>IF(A30="","",IF(G30&lt;0,"資金ショート",IF(G30&lt;$F$2,"不足ぎみ","OK")))</f>
        <v/>
      </c>
    </row>
    <row r="31">
      <c r="A31" s="21">
        <f>IF(MONTH($B$2+25)=MONTH($B$2),$B$2+25,"")</f>
        <v/>
      </c>
      <c r="B31" s="13">
        <f>IF(A31="","",CHOOSE(WEEKDAY(A31),"日","月","火","水","木","金","土"))</f>
        <v/>
      </c>
      <c r="C31" s="22" t="inlineStr"/>
      <c r="D31" s="11" t="n"/>
      <c r="E31" s="22" t="inlineStr">
        <is>
          <t>通信費・その他</t>
        </is>
      </c>
      <c r="F31" s="11" t="n">
        <v>45000</v>
      </c>
      <c r="G31" s="17">
        <f>IF(A31="","",G30+N(D31)-N(F31))</f>
        <v/>
      </c>
      <c r="H31" s="23">
        <f>IF(A31="","",IF(G31&lt;0,"資金ショート",IF(G31&lt;$F$2,"不足ぎみ","OK")))</f>
        <v/>
      </c>
    </row>
    <row r="32">
      <c r="A32" s="21">
        <f>IF(MONTH($B$2+26)=MONTH($B$2),$B$2+26,"")</f>
        <v/>
      </c>
      <c r="B32" s="13">
        <f>IF(A32="","",CHOOSE(WEEKDAY(A32),"日","月","火","水","木","金","土"))</f>
        <v/>
      </c>
      <c r="C32" s="22" t="inlineStr"/>
      <c r="D32" s="11" t="n"/>
      <c r="E32" s="22" t="inlineStr">
        <is>
          <t>車両リース</t>
        </is>
      </c>
      <c r="F32" s="11" t="n">
        <v>45000</v>
      </c>
      <c r="G32" s="17">
        <f>IF(A32="","",G31+N(D32)-N(F32))</f>
        <v/>
      </c>
      <c r="H32" s="23">
        <f>IF(A32="","",IF(G32&lt;0,"資金ショート",IF(G32&lt;$F$2,"不足ぎみ","OK")))</f>
        <v/>
      </c>
    </row>
    <row r="33">
      <c r="A33" s="21">
        <f>IF(MONTH($B$2+27)=MONTH($B$2),$B$2+27,"")</f>
        <v/>
      </c>
      <c r="B33" s="13">
        <f>IF(A33="","",CHOOSE(WEEKDAY(A33),"日","月","火","水","木","金","土"))</f>
        <v/>
      </c>
      <c r="C33" s="22" t="inlineStr"/>
      <c r="D33" s="11" t="n"/>
      <c r="E33" s="22" t="inlineStr">
        <is>
          <t>生活費・燃料</t>
        </is>
      </c>
      <c r="F33" s="11" t="n">
        <v>97500</v>
      </c>
      <c r="G33" s="17">
        <f>IF(A33="","",G32+N(D33)-N(F33))</f>
        <v/>
      </c>
      <c r="H33" s="23">
        <f>IF(A33="","",IF(G33&lt;0,"資金ショート",IF(G33&lt;$F$2,"不足ぎみ","OK")))</f>
        <v/>
      </c>
    </row>
    <row r="34">
      <c r="A34" s="21">
        <f>IF(MONTH($B$2+28)=MONTH($B$2),$B$2+28,"")</f>
        <v/>
      </c>
      <c r="B34" s="13">
        <f>IF(A34="","",CHOOSE(WEEKDAY(A34),"日","月","火","水","木","金","土"))</f>
        <v/>
      </c>
      <c r="C34" s="22" t="inlineStr">
        <is>
          <t>12月分の売上の入金（31日が日曜のため29日）</t>
        </is>
      </c>
      <c r="D34" s="11" t="n">
        <v>800000</v>
      </c>
      <c r="E34" s="22" t="inlineStr">
        <is>
          <t>国保・年金</t>
        </is>
      </c>
      <c r="F34" s="11" t="n">
        <v>50000</v>
      </c>
      <c r="G34" s="17">
        <f>IF(A34="","",G33+N(D34)-N(F34))</f>
        <v/>
      </c>
      <c r="H34" s="23">
        <f>IF(A34="","",IF(G34&lt;0,"資金ショート",IF(G34&lt;$F$2,"不足ぎみ","OK")))</f>
        <v/>
      </c>
    </row>
    <row r="35">
      <c r="A35" s="21">
        <f>IF(MONTH($B$2+29)=MONTH($B$2),$B$2+29,"")</f>
        <v/>
      </c>
      <c r="B35" s="13">
        <f>IF(A35="","",CHOOSE(WEEKDAY(A35),"日","月","火","水","木","金","土"))</f>
        <v/>
      </c>
      <c r="C35" s="22" t="inlineStr"/>
      <c r="D35" s="11" t="n"/>
      <c r="E35" s="22" t="inlineStr"/>
      <c r="F35" s="11" t="n"/>
      <c r="G35" s="17">
        <f>IF(A35="","",G34+N(D35)-N(F35))</f>
        <v/>
      </c>
      <c r="H35" s="23">
        <f>IF(A35="","",IF(G35&lt;0,"資金ショート",IF(G35&lt;$F$2,"不足ぎみ","OK")))</f>
        <v/>
      </c>
    </row>
    <row r="36">
      <c r="A36" s="21">
        <f>IF(MONTH($B$2+30)=MONTH($B$2),$B$2+30,"")</f>
        <v/>
      </c>
      <c r="B36" s="13">
        <f>IF(A36="","",CHOOSE(WEEKDAY(A36),"日","月","火","水","木","金","土"))</f>
        <v/>
      </c>
      <c r="C36" s="22" t="inlineStr"/>
      <c r="D36" s="11" t="n"/>
      <c r="E36" s="22" t="inlineStr"/>
      <c r="F36" s="11" t="n"/>
      <c r="G36" s="17">
        <f>IF(A36="","",G35+N(D36)-N(F36))</f>
        <v/>
      </c>
      <c r="H36" s="23">
        <f>IF(A36="","",IF(G36&lt;0,"資金ショート",IF(G36&lt;$F$2,"不足ぎみ","OK")))</f>
        <v/>
      </c>
    </row>
    <row r="37">
      <c r="E37" s="3" t="inlineStr">
        <is>
          <t>月末の残高</t>
        </is>
      </c>
      <c r="G37" s="24">
        <f>INDEX(G6:G36,COUNT(A6:A36))</f>
        <v/>
      </c>
    </row>
    <row r="38">
      <c r="E38" s="3" t="inlineStr">
        <is>
          <t>この月でいちばん少ない残高</t>
        </is>
      </c>
      <c r="G38" s="25">
        <f>MIN(G6:G36)</f>
        <v/>
      </c>
    </row>
    <row r="39">
      <c r="E39" s="3" t="inlineStr">
        <is>
          <t>入金の合計 ／ 支払いの合計</t>
        </is>
      </c>
      <c r="F39" s="26">
        <f>SUM(D6:D36)</f>
        <v/>
      </c>
      <c r="G39" s="26">
        <f>SUM(F6:F36)</f>
        <v/>
      </c>
    </row>
  </sheetData>
  <conditionalFormatting sqref="G6:H36">
    <cfRule type="expression" priority="1" dxfId="0">
      <formula>AND($G6&lt;&gt;"",$G6&lt;$F$2)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6" customWidth="1" min="2" max="2"/>
    <col width="30" customWidth="1" min="3" max="3"/>
    <col width="13" customWidth="1" min="4" max="4"/>
    <col width="30" customWidth="1" min="5" max="5"/>
    <col width="13" customWidth="1" min="6" max="6"/>
    <col width="15" customWidth="1" min="7" max="7"/>
    <col width="12" customWidth="1" min="8" max="8"/>
  </cols>
  <sheetData>
    <row r="1">
      <c r="A1" s="4" t="inlineStr">
        <is>
          <t>記入例：日繰り表 2027年1月（8日にファクタリングを使う場合）</t>
        </is>
      </c>
    </row>
    <row r="2">
      <c r="A2" t="inlineStr">
        <is>
          <t>対象月の1日</t>
        </is>
      </c>
      <c r="B2" s="5" t="n">
        <v>46388</v>
      </c>
      <c r="D2" t="inlineStr">
        <is>
          <t>最低限残しておきたい残高</t>
        </is>
      </c>
      <c r="F2" s="7" t="n">
        <v>50000</v>
      </c>
    </row>
    <row r="3">
      <c r="A3" t="inlineStr">
        <is>
          <t>月初の残高（前月繰越）</t>
        </is>
      </c>
      <c r="B3" s="7" t="n">
        <v>290000</v>
      </c>
      <c r="D3" s="6" t="inlineStr">
        <is>
          <t>黄色のセルだけ入力。残高が最低残高を下回る日は赤くなります。</t>
        </is>
      </c>
    </row>
    <row r="4">
      <c r="A4" s="27" t="inlineStr">
        <is>
          <t>いちばん少ない日でも5.5万円が残る。かかった手数料は5.5万円（月末の残高は31万円→25.5万円）</t>
        </is>
      </c>
    </row>
    <row r="5">
      <c r="A5" s="8" t="inlineStr">
        <is>
          <t>日付</t>
        </is>
      </c>
      <c r="B5" s="8" t="inlineStr">
        <is>
          <t>曜日</t>
        </is>
      </c>
      <c r="C5" s="8" t="inlineStr">
        <is>
          <t>入金の内容</t>
        </is>
      </c>
      <c r="D5" s="8" t="inlineStr">
        <is>
          <t>入金額</t>
        </is>
      </c>
      <c r="E5" s="8" t="inlineStr">
        <is>
          <t>支払いの内容</t>
        </is>
      </c>
      <c r="F5" s="8" t="inlineStr">
        <is>
          <t>支払額</t>
        </is>
      </c>
      <c r="G5" s="8" t="inlineStr">
        <is>
          <t>その日の残高</t>
        </is>
      </c>
      <c r="H5" s="8" t="inlineStr">
        <is>
          <t>判定</t>
        </is>
      </c>
    </row>
    <row r="6">
      <c r="A6" s="21">
        <f>IF(MONTH($B$2+0)=MONTH($B$2),$B$2+0,"")</f>
        <v/>
      </c>
      <c r="B6" s="13">
        <f>IF(A6="","",CHOOSE(WEEKDAY(A6),"日","月","火","水","木","金","土"))</f>
        <v/>
      </c>
      <c r="C6" s="22" t="inlineStr"/>
      <c r="D6" s="11" t="n"/>
      <c r="E6" s="22" t="inlineStr"/>
      <c r="F6" s="11" t="n"/>
      <c r="G6" s="17">
        <f>IF(A6="","",$B$3+N(D6)-N(F6))</f>
        <v/>
      </c>
      <c r="H6" s="23">
        <f>IF(A6="","",IF(G6&lt;0,"資金ショート",IF(G6&lt;$F$2,"不足ぎみ","OK")))</f>
        <v/>
      </c>
    </row>
    <row r="7">
      <c r="A7" s="21">
        <f>IF(MONTH($B$2+1)=MONTH($B$2),$B$2+1,"")</f>
        <v/>
      </c>
      <c r="B7" s="13">
        <f>IF(A7="","",CHOOSE(WEEKDAY(A7),"日","月","火","水","木","金","土"))</f>
        <v/>
      </c>
      <c r="C7" s="22" t="inlineStr"/>
      <c r="D7" s="11" t="n"/>
      <c r="E7" s="22" t="inlineStr"/>
      <c r="F7" s="11" t="n"/>
      <c r="G7" s="17">
        <f>IF(A7="","",G6+N(D7)-N(F7))</f>
        <v/>
      </c>
      <c r="H7" s="23">
        <f>IF(A7="","",IF(G7&lt;0,"資金ショート",IF(G7&lt;$F$2,"不足ぎみ","OK")))</f>
        <v/>
      </c>
    </row>
    <row r="8">
      <c r="A8" s="21">
        <f>IF(MONTH($B$2+2)=MONTH($B$2),$B$2+2,"")</f>
        <v/>
      </c>
      <c r="B8" s="13">
        <f>IF(A8="","",CHOOSE(WEEKDAY(A8),"日","月","火","水","木","金","土"))</f>
        <v/>
      </c>
      <c r="C8" s="22" t="inlineStr"/>
      <c r="D8" s="11" t="n"/>
      <c r="E8" s="22" t="inlineStr"/>
      <c r="F8" s="11" t="n"/>
      <c r="G8" s="17">
        <f>IF(A8="","",G7+N(D8)-N(F8))</f>
        <v/>
      </c>
      <c r="H8" s="23">
        <f>IF(A8="","",IF(G8&lt;0,"資金ショート",IF(G8&lt;$F$2,"不足ぎみ","OK")))</f>
        <v/>
      </c>
    </row>
    <row r="9">
      <c r="A9" s="21">
        <f>IF(MONTH($B$2+3)=MONTH($B$2),$B$2+3,"")</f>
        <v/>
      </c>
      <c r="B9" s="13">
        <f>IF(A9="","",CHOOSE(WEEKDAY(A9),"日","月","火","水","木","金","土"))</f>
        <v/>
      </c>
      <c r="C9" s="22" t="inlineStr"/>
      <c r="D9" s="11" t="n"/>
      <c r="E9" s="22" t="inlineStr"/>
      <c r="F9" s="11" t="n"/>
      <c r="G9" s="17">
        <f>IF(A9="","",G8+N(D9)-N(F9))</f>
        <v/>
      </c>
      <c r="H9" s="23">
        <f>IF(A9="","",IF(G9&lt;0,"資金ショート",IF(G9&lt;$F$2,"不足ぎみ","OK")))</f>
        <v/>
      </c>
    </row>
    <row r="10">
      <c r="A10" s="21">
        <f>IF(MONTH($B$2+4)=MONTH($B$2),$B$2+4,"")</f>
        <v/>
      </c>
      <c r="B10" s="13">
        <f>IF(A10="","",CHOOSE(WEEKDAY(A10),"日","月","火","水","木","金","土"))</f>
        <v/>
      </c>
      <c r="C10" s="22" t="inlineStr"/>
      <c r="D10" s="11" t="n"/>
      <c r="E10" s="22" t="inlineStr"/>
      <c r="F10" s="11" t="n"/>
      <c r="G10" s="17">
        <f>IF(A10="","",G9+N(D10)-N(F10))</f>
        <v/>
      </c>
      <c r="H10" s="23">
        <f>IF(A10="","",IF(G10&lt;0,"資金ショート",IF(G10&lt;$F$2,"不足ぎみ","OK")))</f>
        <v/>
      </c>
    </row>
    <row r="11">
      <c r="A11" s="21">
        <f>IF(MONTH($B$2+5)=MONTH($B$2),$B$2+5,"")</f>
        <v/>
      </c>
      <c r="B11" s="13">
        <f>IF(A11="","",CHOOSE(WEEKDAY(A11),"日","月","火","水","木","金","土"))</f>
        <v/>
      </c>
      <c r="C11" s="22" t="inlineStr"/>
      <c r="D11" s="11" t="n"/>
      <c r="E11" s="22" t="inlineStr"/>
      <c r="F11" s="11" t="n"/>
      <c r="G11" s="17">
        <f>IF(A11="","",G10+N(D11)-N(F11))</f>
        <v/>
      </c>
      <c r="H11" s="23">
        <f>IF(A11="","",IF(G11&lt;0,"資金ショート",IF(G11&lt;$F$2,"不足ぎみ","OK")))</f>
        <v/>
      </c>
    </row>
    <row r="12">
      <c r="A12" s="21">
        <f>IF(MONTH($B$2+6)=MONTH($B$2),$B$2+6,"")</f>
        <v/>
      </c>
      <c r="B12" s="13">
        <f>IF(A12="","",CHOOSE(WEEKDAY(A12),"日","月","火","水","木","金","土"))</f>
        <v/>
      </c>
      <c r="C12" s="22" t="inlineStr"/>
      <c r="D12" s="11" t="n"/>
      <c r="E12" s="22" t="inlineStr">
        <is>
          <t>生活費・燃料</t>
        </is>
      </c>
      <c r="F12" s="11" t="n">
        <v>97500</v>
      </c>
      <c r="G12" s="17">
        <f>IF(A12="","",G11+N(D12)-N(F12))</f>
        <v/>
      </c>
      <c r="H12" s="23">
        <f>IF(A12="","",IF(G12&lt;0,"資金ショート",IF(G12&lt;$F$2,"不足ぎみ","OK")))</f>
        <v/>
      </c>
    </row>
    <row r="13">
      <c r="A13" s="21">
        <f>IF(MONTH($B$2+7)=MONTH($B$2),$B$2+7,"")</f>
        <v/>
      </c>
      <c r="B13" s="13">
        <f>IF(A13="","",CHOOSE(WEEKDAY(A13),"日","月","火","水","木","金","土"))</f>
        <v/>
      </c>
      <c r="C13" s="22" t="inlineStr">
        <is>
          <t>ファクタリング入金（請求書55万円×90%）</t>
        </is>
      </c>
      <c r="D13" s="11" t="n">
        <v>495000</v>
      </c>
      <c r="E13" s="22" t="inlineStr"/>
      <c r="F13" s="11" t="n"/>
      <c r="G13" s="17">
        <f>IF(A13="","",G12+N(D13)-N(F13))</f>
        <v/>
      </c>
      <c r="H13" s="23">
        <f>IF(A13="","",IF(G13&lt;0,"資金ショート",IF(G13&lt;$F$2,"不足ぎみ","OK")))</f>
        <v/>
      </c>
    </row>
    <row r="14">
      <c r="A14" s="21">
        <f>IF(MONTH($B$2+8)=MONTH($B$2),$B$2+8,"")</f>
        <v/>
      </c>
      <c r="B14" s="13">
        <f>IF(A14="","",CHOOSE(WEEKDAY(A14),"日","月","火","水","木","金","土"))</f>
        <v/>
      </c>
      <c r="C14" s="22" t="inlineStr"/>
      <c r="D14" s="11" t="n"/>
      <c r="E14" s="22" t="inlineStr"/>
      <c r="F14" s="11" t="n"/>
      <c r="G14" s="17">
        <f>IF(A14="","",G13+N(D14)-N(F14))</f>
        <v/>
      </c>
      <c r="H14" s="23">
        <f>IF(A14="","",IF(G14&lt;0,"資金ショート",IF(G14&lt;$F$2,"不足ぎみ","OK")))</f>
        <v/>
      </c>
    </row>
    <row r="15">
      <c r="A15" s="21">
        <f>IF(MONTH($B$2+9)=MONTH($B$2),$B$2+9,"")</f>
        <v/>
      </c>
      <c r="B15" s="13">
        <f>IF(A15="","",CHOOSE(WEEKDAY(A15),"日","月","火","水","木","金","土"))</f>
        <v/>
      </c>
      <c r="C15" s="22" t="inlineStr"/>
      <c r="D15" s="11" t="n"/>
      <c r="E15" s="22" t="inlineStr"/>
      <c r="F15" s="11" t="n"/>
      <c r="G15" s="17">
        <f>IF(A15="","",G14+N(D15)-N(F15))</f>
        <v/>
      </c>
      <c r="H15" s="23">
        <f>IF(A15="","",IF(G15&lt;0,"資金ショート",IF(G15&lt;$F$2,"不足ぎみ","OK")))</f>
        <v/>
      </c>
    </row>
    <row r="16">
      <c r="A16" s="21">
        <f>IF(MONTH($B$2+10)=MONTH($B$2),$B$2+10,"")</f>
        <v/>
      </c>
      <c r="B16" s="13">
        <f>IF(A16="","",CHOOSE(WEEKDAY(A16),"日","月","火","水","木","金","土"))</f>
        <v/>
      </c>
      <c r="C16" s="22" t="inlineStr"/>
      <c r="D16" s="11" t="n"/>
      <c r="E16" s="22" t="inlineStr"/>
      <c r="F16" s="11" t="n"/>
      <c r="G16" s="17">
        <f>IF(A16="","",G15+N(D16)-N(F16))</f>
        <v/>
      </c>
      <c r="H16" s="23">
        <f>IF(A16="","",IF(G16&lt;0,"資金ショート",IF(G16&lt;$F$2,"不足ぎみ","OK")))</f>
        <v/>
      </c>
    </row>
    <row r="17">
      <c r="A17" s="21">
        <f>IF(MONTH($B$2+11)=MONTH($B$2),$B$2+11,"")</f>
        <v/>
      </c>
      <c r="B17" s="13">
        <f>IF(A17="","",CHOOSE(WEEKDAY(A17),"日","月","火","水","木","金","土"))</f>
        <v/>
      </c>
      <c r="C17" s="22" t="inlineStr"/>
      <c r="D17" s="11" t="n"/>
      <c r="E17" s="22" t="inlineStr">
        <is>
          <t>車の修理代</t>
        </is>
      </c>
      <c r="F17" s="11" t="n">
        <v>250000</v>
      </c>
      <c r="G17" s="17">
        <f>IF(A17="","",G16+N(D17)-N(F17))</f>
        <v/>
      </c>
      <c r="H17" s="23">
        <f>IF(A17="","",IF(G17&lt;0,"資金ショート",IF(G17&lt;$F$2,"不足ぎみ","OK")))</f>
        <v/>
      </c>
    </row>
    <row r="18">
      <c r="A18" s="21">
        <f>IF(MONTH($B$2+12)=MONTH($B$2),$B$2+12,"")</f>
        <v/>
      </c>
      <c r="B18" s="13">
        <f>IF(A18="","",CHOOSE(WEEKDAY(A18),"日","月","火","水","木","金","土"))</f>
        <v/>
      </c>
      <c r="C18" s="22" t="inlineStr"/>
      <c r="D18" s="11" t="n"/>
      <c r="E18" s="22" t="inlineStr"/>
      <c r="F18" s="11" t="n"/>
      <c r="G18" s="17">
        <f>IF(A18="","",G17+N(D18)-N(F18))</f>
        <v/>
      </c>
      <c r="H18" s="23">
        <f>IF(A18="","",IF(G18&lt;0,"資金ショート",IF(G18&lt;$F$2,"不足ぎみ","OK")))</f>
        <v/>
      </c>
    </row>
    <row r="19">
      <c r="A19" s="21">
        <f>IF(MONTH($B$2+13)=MONTH($B$2),$B$2+13,"")</f>
        <v/>
      </c>
      <c r="B19" s="13">
        <f>IF(A19="","",CHOOSE(WEEKDAY(A19),"日","月","火","水","木","金","土"))</f>
        <v/>
      </c>
      <c r="C19" s="22" t="inlineStr"/>
      <c r="D19" s="11" t="n"/>
      <c r="E19" s="22" t="inlineStr">
        <is>
          <t>生活費・燃料</t>
        </is>
      </c>
      <c r="F19" s="11" t="n">
        <v>97500</v>
      </c>
      <c r="G19" s="17">
        <f>IF(A19="","",G18+N(D19)-N(F19))</f>
        <v/>
      </c>
      <c r="H19" s="23">
        <f>IF(A19="","",IF(G19&lt;0,"資金ショート",IF(G19&lt;$F$2,"不足ぎみ","OK")))</f>
        <v/>
      </c>
    </row>
    <row r="20">
      <c r="A20" s="21">
        <f>IF(MONTH($B$2+14)=MONTH($B$2),$B$2+14,"")</f>
        <v/>
      </c>
      <c r="B20" s="13">
        <f>IF(A20="","",CHOOSE(WEEKDAY(A20),"日","月","火","水","木","金","土"))</f>
        <v/>
      </c>
      <c r="C20" s="22" t="inlineStr"/>
      <c r="D20" s="11" t="n"/>
      <c r="E20" s="22" t="inlineStr"/>
      <c r="F20" s="11" t="n"/>
      <c r="G20" s="17">
        <f>IF(A20="","",G19+N(D20)-N(F20))</f>
        <v/>
      </c>
      <c r="H20" s="23">
        <f>IF(A20="","",IF(G20&lt;0,"資金ショート",IF(G20&lt;$F$2,"不足ぎみ","OK")))</f>
        <v/>
      </c>
    </row>
    <row r="21">
      <c r="A21" s="21">
        <f>IF(MONTH($B$2+15)=MONTH($B$2),$B$2+15,"")</f>
        <v/>
      </c>
      <c r="B21" s="13">
        <f>IF(A21="","",CHOOSE(WEEKDAY(A21),"日","月","火","水","木","金","土"))</f>
        <v/>
      </c>
      <c r="C21" s="22" t="inlineStr"/>
      <c r="D21" s="11" t="n"/>
      <c r="E21" s="22" t="inlineStr"/>
      <c r="F21" s="11" t="n"/>
      <c r="G21" s="17">
        <f>IF(A21="","",G20+N(D21)-N(F21))</f>
        <v/>
      </c>
      <c r="H21" s="23">
        <f>IF(A21="","",IF(G21&lt;0,"資金ショート",IF(G21&lt;$F$2,"不足ぎみ","OK")))</f>
        <v/>
      </c>
    </row>
    <row r="22">
      <c r="A22" s="21">
        <f>IF(MONTH($B$2+16)=MONTH($B$2),$B$2+16,"")</f>
        <v/>
      </c>
      <c r="B22" s="13">
        <f>IF(A22="","",CHOOSE(WEEKDAY(A22),"日","月","火","水","木","金","土"))</f>
        <v/>
      </c>
      <c r="C22" s="22" t="inlineStr"/>
      <c r="D22" s="11" t="n"/>
      <c r="E22" s="22" t="inlineStr"/>
      <c r="F22" s="11" t="n"/>
      <c r="G22" s="17">
        <f>IF(A22="","",G21+N(D22)-N(F22))</f>
        <v/>
      </c>
      <c r="H22" s="23">
        <f>IF(A22="","",IF(G22&lt;0,"資金ショート",IF(G22&lt;$F$2,"不足ぎみ","OK")))</f>
        <v/>
      </c>
    </row>
    <row r="23">
      <c r="A23" s="21">
        <f>IF(MONTH($B$2+17)=MONTH($B$2),$B$2+17,"")</f>
        <v/>
      </c>
      <c r="B23" s="13">
        <f>IF(A23="","",CHOOSE(WEEKDAY(A23),"日","月","火","水","木","金","土"))</f>
        <v/>
      </c>
      <c r="C23" s="22" t="inlineStr"/>
      <c r="D23" s="11" t="n"/>
      <c r="E23" s="22" t="inlineStr"/>
      <c r="F23" s="11" t="n"/>
      <c r="G23" s="17">
        <f>IF(A23="","",G22+N(D23)-N(F23))</f>
        <v/>
      </c>
      <c r="H23" s="23">
        <f>IF(A23="","",IF(G23&lt;0,"資金ショート",IF(G23&lt;$F$2,"不足ぎみ","OK")))</f>
        <v/>
      </c>
    </row>
    <row r="24">
      <c r="A24" s="21">
        <f>IF(MONTH($B$2+18)=MONTH($B$2),$B$2+18,"")</f>
        <v/>
      </c>
      <c r="B24" s="13">
        <f>IF(A24="","",CHOOSE(WEEKDAY(A24),"日","月","火","水","木","金","土"))</f>
        <v/>
      </c>
      <c r="C24" s="22" t="inlineStr"/>
      <c r="D24" s="11" t="n"/>
      <c r="E24" s="22" t="inlineStr"/>
      <c r="F24" s="11" t="n"/>
      <c r="G24" s="17">
        <f>IF(A24="","",G23+N(D24)-N(F24))</f>
        <v/>
      </c>
      <c r="H24" s="23">
        <f>IF(A24="","",IF(G24&lt;0,"資金ショート",IF(G24&lt;$F$2,"不足ぎみ","OK")))</f>
        <v/>
      </c>
    </row>
    <row r="25">
      <c r="A25" s="21">
        <f>IF(MONTH($B$2+19)=MONTH($B$2),$B$2+19,"")</f>
        <v/>
      </c>
      <c r="B25" s="13">
        <f>IF(A25="","",CHOOSE(WEEKDAY(A25),"日","月","火","水","木","金","土"))</f>
        <v/>
      </c>
      <c r="C25" s="22" t="inlineStr"/>
      <c r="D25" s="11" t="n"/>
      <c r="E25" s="22" t="inlineStr"/>
      <c r="F25" s="11" t="n"/>
      <c r="G25" s="17">
        <f>IF(A25="","",G24+N(D25)-N(F25))</f>
        <v/>
      </c>
      <c r="H25" s="23">
        <f>IF(A25="","",IF(G25&lt;0,"資金ショート",IF(G25&lt;$F$2,"不足ぎみ","OK")))</f>
        <v/>
      </c>
    </row>
    <row r="26">
      <c r="A26" s="21">
        <f>IF(MONTH($B$2+20)=MONTH($B$2),$B$2+20,"")</f>
        <v/>
      </c>
      <c r="B26" s="13">
        <f>IF(A26="","",CHOOSE(WEEKDAY(A26),"日","月","火","水","木","金","土"))</f>
        <v/>
      </c>
      <c r="C26" s="22" t="inlineStr"/>
      <c r="D26" s="11" t="n"/>
      <c r="E26" s="22" t="inlineStr">
        <is>
          <t>生活費・燃料</t>
        </is>
      </c>
      <c r="F26" s="11" t="n">
        <v>97500</v>
      </c>
      <c r="G26" s="17">
        <f>IF(A26="","",G25+N(D26)-N(F26))</f>
        <v/>
      </c>
      <c r="H26" s="23">
        <f>IF(A26="","",IF(G26&lt;0,"資金ショート",IF(G26&lt;$F$2,"不足ぎみ","OK")))</f>
        <v/>
      </c>
    </row>
    <row r="27">
      <c r="A27" s="21">
        <f>IF(MONTH($B$2+21)=MONTH($B$2),$B$2+21,"")</f>
        <v/>
      </c>
      <c r="B27" s="13">
        <f>IF(A27="","",CHOOSE(WEEKDAY(A27),"日","月","火","水","木","金","土"))</f>
        <v/>
      </c>
      <c r="C27" s="22" t="inlineStr"/>
      <c r="D27" s="11" t="n"/>
      <c r="E27" s="22" t="inlineStr"/>
      <c r="F27" s="11" t="n"/>
      <c r="G27" s="17">
        <f>IF(A27="","",G26+N(D27)-N(F27))</f>
        <v/>
      </c>
      <c r="H27" s="23">
        <f>IF(A27="","",IF(G27&lt;0,"資金ショート",IF(G27&lt;$F$2,"不足ぎみ","OK")))</f>
        <v/>
      </c>
    </row>
    <row r="28">
      <c r="A28" s="21">
        <f>IF(MONTH($B$2+22)=MONTH($B$2),$B$2+22,"")</f>
        <v/>
      </c>
      <c r="B28" s="13">
        <f>IF(A28="","",CHOOSE(WEEKDAY(A28),"日","月","火","水","木","金","土"))</f>
        <v/>
      </c>
      <c r="C28" s="22" t="inlineStr"/>
      <c r="D28" s="11" t="n"/>
      <c r="E28" s="22" t="inlineStr"/>
      <c r="F28" s="11" t="n"/>
      <c r="G28" s="17">
        <f>IF(A28="","",G27+N(D28)-N(F28))</f>
        <v/>
      </c>
      <c r="H28" s="23">
        <f>IF(A28="","",IF(G28&lt;0,"資金ショート",IF(G28&lt;$F$2,"不足ぎみ","OK")))</f>
        <v/>
      </c>
    </row>
    <row r="29">
      <c r="A29" s="21">
        <f>IF(MONTH($B$2+23)=MONTH($B$2),$B$2+23,"")</f>
        <v/>
      </c>
      <c r="B29" s="13">
        <f>IF(A29="","",CHOOSE(WEEKDAY(A29),"日","月","火","水","木","金","土"))</f>
        <v/>
      </c>
      <c r="C29" s="22" t="inlineStr"/>
      <c r="D29" s="11" t="n"/>
      <c r="E29" s="22" t="inlineStr"/>
      <c r="F29" s="11" t="n"/>
      <c r="G29" s="17">
        <f>IF(A29="","",G28+N(D29)-N(F29))</f>
        <v/>
      </c>
      <c r="H29" s="23">
        <f>IF(A29="","",IF(G29&lt;0,"資金ショート",IF(G29&lt;$F$2,"不足ぎみ","OK")))</f>
        <v/>
      </c>
    </row>
    <row r="30">
      <c r="A30" s="21">
        <f>IF(MONTH($B$2+24)=MONTH($B$2),$B$2+24,"")</f>
        <v/>
      </c>
      <c r="B30" s="13">
        <f>IF(A30="","",CHOOSE(WEEKDAY(A30),"日","月","火","水","木","金","土"))</f>
        <v/>
      </c>
      <c r="C30" s="22" t="inlineStr"/>
      <c r="D30" s="11" t="n"/>
      <c r="E30" s="22" t="inlineStr"/>
      <c r="F30" s="11" t="n"/>
      <c r="G30" s="17">
        <f>IF(A30="","",G29+N(D30)-N(F30))</f>
        <v/>
      </c>
      <c r="H30" s="23">
        <f>IF(A30="","",IF(G30&lt;0,"資金ショート",IF(G30&lt;$F$2,"不足ぎみ","OK")))</f>
        <v/>
      </c>
    </row>
    <row r="31">
      <c r="A31" s="21">
        <f>IF(MONTH($B$2+25)=MONTH($B$2),$B$2+25,"")</f>
        <v/>
      </c>
      <c r="B31" s="13">
        <f>IF(A31="","",CHOOSE(WEEKDAY(A31),"日","月","火","水","木","金","土"))</f>
        <v/>
      </c>
      <c r="C31" s="22" t="inlineStr"/>
      <c r="D31" s="11" t="n"/>
      <c r="E31" s="22" t="inlineStr">
        <is>
          <t>通信費・その他</t>
        </is>
      </c>
      <c r="F31" s="11" t="n">
        <v>45000</v>
      </c>
      <c r="G31" s="17">
        <f>IF(A31="","",G30+N(D31)-N(F31))</f>
        <v/>
      </c>
      <c r="H31" s="23">
        <f>IF(A31="","",IF(G31&lt;0,"資金ショート",IF(G31&lt;$F$2,"不足ぎみ","OK")))</f>
        <v/>
      </c>
    </row>
    <row r="32">
      <c r="A32" s="21">
        <f>IF(MONTH($B$2+26)=MONTH($B$2),$B$2+26,"")</f>
        <v/>
      </c>
      <c r="B32" s="13">
        <f>IF(A32="","",CHOOSE(WEEKDAY(A32),"日","月","火","水","木","金","土"))</f>
        <v/>
      </c>
      <c r="C32" s="22" t="inlineStr"/>
      <c r="D32" s="11" t="n"/>
      <c r="E32" s="22" t="inlineStr">
        <is>
          <t>車両リース</t>
        </is>
      </c>
      <c r="F32" s="11" t="n">
        <v>45000</v>
      </c>
      <c r="G32" s="17">
        <f>IF(A32="","",G31+N(D32)-N(F32))</f>
        <v/>
      </c>
      <c r="H32" s="23">
        <f>IF(A32="","",IF(G32&lt;0,"資金ショート",IF(G32&lt;$F$2,"不足ぎみ","OK")))</f>
        <v/>
      </c>
    </row>
    <row r="33">
      <c r="A33" s="21">
        <f>IF(MONTH($B$2+27)=MONTH($B$2),$B$2+27,"")</f>
        <v/>
      </c>
      <c r="B33" s="13">
        <f>IF(A33="","",CHOOSE(WEEKDAY(A33),"日","月","火","水","木","金","土"))</f>
        <v/>
      </c>
      <c r="C33" s="22" t="inlineStr"/>
      <c r="D33" s="11" t="n"/>
      <c r="E33" s="22" t="inlineStr">
        <is>
          <t>生活費・燃料</t>
        </is>
      </c>
      <c r="F33" s="11" t="n">
        <v>97500</v>
      </c>
      <c r="G33" s="17">
        <f>IF(A33="","",G32+N(D33)-N(F33))</f>
        <v/>
      </c>
      <c r="H33" s="23">
        <f>IF(A33="","",IF(G33&lt;0,"資金ショート",IF(G33&lt;$F$2,"不足ぎみ","OK")))</f>
        <v/>
      </c>
    </row>
    <row r="34">
      <c r="A34" s="21">
        <f>IF(MONTH($B$2+28)=MONTH($B$2),$B$2+28,"")</f>
        <v/>
      </c>
      <c r="B34" s="13">
        <f>IF(A34="","",CHOOSE(WEEKDAY(A34),"日","月","火","水","木","金","土"))</f>
        <v/>
      </c>
      <c r="C34" s="22" t="inlineStr">
        <is>
          <t>12月分の売上の入金（31日が日曜のため29日）</t>
        </is>
      </c>
      <c r="D34" s="11" t="n">
        <v>800000</v>
      </c>
      <c r="E34" s="22" t="inlineStr">
        <is>
          <t>国保・年金／ファクタリング会社へ送金55万円</t>
        </is>
      </c>
      <c r="F34" s="11" t="n">
        <v>600000</v>
      </c>
      <c r="G34" s="17">
        <f>IF(A34="","",G33+N(D34)-N(F34))</f>
        <v/>
      </c>
      <c r="H34" s="23">
        <f>IF(A34="","",IF(G34&lt;0,"資金ショート",IF(G34&lt;$F$2,"不足ぎみ","OK")))</f>
        <v/>
      </c>
    </row>
    <row r="35">
      <c r="A35" s="21">
        <f>IF(MONTH($B$2+29)=MONTH($B$2),$B$2+29,"")</f>
        <v/>
      </c>
      <c r="B35" s="13">
        <f>IF(A35="","",CHOOSE(WEEKDAY(A35),"日","月","火","水","木","金","土"))</f>
        <v/>
      </c>
      <c r="C35" s="22" t="inlineStr"/>
      <c r="D35" s="11" t="n"/>
      <c r="E35" s="22" t="inlineStr"/>
      <c r="F35" s="11" t="n"/>
      <c r="G35" s="17">
        <f>IF(A35="","",G34+N(D35)-N(F35))</f>
        <v/>
      </c>
      <c r="H35" s="23">
        <f>IF(A35="","",IF(G35&lt;0,"資金ショート",IF(G35&lt;$F$2,"不足ぎみ","OK")))</f>
        <v/>
      </c>
    </row>
    <row r="36">
      <c r="A36" s="21">
        <f>IF(MONTH($B$2+30)=MONTH($B$2),$B$2+30,"")</f>
        <v/>
      </c>
      <c r="B36" s="13">
        <f>IF(A36="","",CHOOSE(WEEKDAY(A36),"日","月","火","水","木","金","土"))</f>
        <v/>
      </c>
      <c r="C36" s="22" t="inlineStr"/>
      <c r="D36" s="11" t="n"/>
      <c r="E36" s="22" t="inlineStr"/>
      <c r="F36" s="11" t="n"/>
      <c r="G36" s="17">
        <f>IF(A36="","",G35+N(D36)-N(F36))</f>
        <v/>
      </c>
      <c r="H36" s="23">
        <f>IF(A36="","",IF(G36&lt;0,"資金ショート",IF(G36&lt;$F$2,"不足ぎみ","OK")))</f>
        <v/>
      </c>
    </row>
    <row r="37">
      <c r="E37" s="3" t="inlineStr">
        <is>
          <t>月末の残高</t>
        </is>
      </c>
      <c r="G37" s="24">
        <f>INDEX(G6:G36,COUNT(A6:A36))</f>
        <v/>
      </c>
    </row>
    <row r="38">
      <c r="E38" s="3" t="inlineStr">
        <is>
          <t>この月でいちばん少ない残高</t>
        </is>
      </c>
      <c r="G38" s="25">
        <f>MIN(G6:G36)</f>
        <v/>
      </c>
    </row>
    <row r="39">
      <c r="E39" s="3" t="inlineStr">
        <is>
          <t>入金の合計 ／ 支払いの合計</t>
        </is>
      </c>
      <c r="F39" s="26">
        <f>SUM(D6:D36)</f>
        <v/>
      </c>
      <c r="G39" s="26">
        <f>SUM(F6:F36)</f>
        <v/>
      </c>
    </row>
  </sheetData>
  <conditionalFormatting sqref="G6:H36">
    <cfRule type="expression" priority="1" dxfId="0">
      <formula>AND($G6&lt;&gt;"",$G6&lt;$F$2)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2026-10-11T16:12:03Z</dcterms:created>
  <dcterms:modified xsi:type="dcterms:W3CDTF">2026-10-11T16:12:03Z</dcterms:modified>
</cp:coreProperties>
</file>